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e.seel\Desktop\PDF-Creator\"/>
    </mc:Choice>
  </mc:AlternateContent>
  <xr:revisionPtr revIDLastSave="0" documentId="13_ncr:1_{F884EDC1-EA6D-47F7-93E2-9BA78AA21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tenkalkulation" sheetId="1" r:id="rId1"/>
    <sheet name="Raumkosten" sheetId="3" r:id="rId2"/>
  </sheets>
  <definedNames>
    <definedName name="_xlnm.Print_Area" localSheetId="0">Kostenkalkulation!$A$1:$L$106</definedName>
    <definedName name="_xlnm.Print_Area" localSheetId="1">Raumkosten!$A$1:$Q$59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" i="1" l="1"/>
  <c r="I42" i="1" l="1"/>
  <c r="K13" i="3" l="1"/>
  <c r="M53" i="3" l="1"/>
  <c r="M51" i="3"/>
  <c r="M49" i="3"/>
  <c r="M47" i="3"/>
  <c r="M45" i="3"/>
  <c r="M43" i="3"/>
  <c r="M41" i="3"/>
  <c r="M39" i="3"/>
  <c r="M37" i="3"/>
  <c r="M35" i="3"/>
  <c r="M33" i="3"/>
  <c r="M31" i="3"/>
  <c r="M29" i="3"/>
  <c r="M27" i="3"/>
  <c r="M25" i="3"/>
  <c r="M23" i="3"/>
  <c r="M21" i="3"/>
  <c r="M19" i="3"/>
  <c r="M15" i="3"/>
  <c r="M17" i="3"/>
  <c r="G55" i="3"/>
  <c r="I55" i="3"/>
  <c r="J55" i="3"/>
  <c r="K55" i="3"/>
  <c r="N51" i="3" s="1"/>
  <c r="N53" i="3" l="1"/>
  <c r="N11" i="3"/>
  <c r="N43" i="3"/>
  <c r="N45" i="3"/>
  <c r="N29" i="3"/>
  <c r="N31" i="3"/>
  <c r="N15" i="3"/>
  <c r="N33" i="3"/>
  <c r="N19" i="3"/>
  <c r="N35" i="3"/>
  <c r="N47" i="3"/>
  <c r="N23" i="3"/>
  <c r="N39" i="3"/>
  <c r="N41" i="3"/>
  <c r="N21" i="3"/>
  <c r="N37" i="3"/>
  <c r="N49" i="3"/>
  <c r="N25" i="3"/>
  <c r="N27" i="3"/>
  <c r="L9" i="3"/>
  <c r="M9" i="3" s="1"/>
  <c r="L53" i="3"/>
  <c r="L51" i="3"/>
  <c r="L49" i="3"/>
  <c r="L47" i="3"/>
  <c r="L45" i="3"/>
  <c r="L43" i="3"/>
  <c r="L41" i="3"/>
  <c r="L39" i="3"/>
  <c r="L37" i="3"/>
  <c r="L35" i="3"/>
  <c r="L33" i="3"/>
  <c r="L31" i="3"/>
  <c r="L29" i="3"/>
  <c r="L27" i="3"/>
  <c r="L25" i="3"/>
  <c r="L23" i="3"/>
  <c r="L21" i="3"/>
  <c r="L19" i="3"/>
  <c r="L17" i="3"/>
  <c r="N17" i="3" s="1"/>
  <c r="L15" i="3"/>
  <c r="L13" i="3"/>
  <c r="M13" i="3" s="1"/>
  <c r="N13" i="3" s="1"/>
  <c r="L11" i="3"/>
  <c r="M11" i="3" s="1"/>
  <c r="L57" i="3" l="1"/>
  <c r="L55" i="3"/>
  <c r="J12" i="1"/>
  <c r="G11" i="1"/>
  <c r="J65" i="1"/>
  <c r="J64" i="1"/>
  <c r="J63" i="1"/>
  <c r="J62" i="1"/>
  <c r="J61" i="1"/>
  <c r="J57" i="1"/>
  <c r="J60" i="1"/>
  <c r="J58" i="1"/>
  <c r="J56" i="1"/>
  <c r="J55" i="1"/>
  <c r="J54" i="1"/>
  <c r="J59" i="1"/>
  <c r="G38" i="1"/>
  <c r="J10" i="1"/>
  <c r="J9" i="1"/>
  <c r="I11" i="1"/>
  <c r="I13" i="1" s="1"/>
  <c r="J82" i="1" s="1"/>
  <c r="J46" i="1"/>
  <c r="I47" i="1"/>
  <c r="G31" i="1"/>
  <c r="H32" i="1" s="1"/>
  <c r="J25" i="1"/>
  <c r="J27" i="1"/>
  <c r="J93" i="1"/>
  <c r="J92" i="1"/>
  <c r="J77" i="1"/>
  <c r="J76" i="1"/>
  <c r="J78" i="1" s="1"/>
  <c r="J21" i="1"/>
  <c r="J20" i="1"/>
  <c r="J30" i="1"/>
  <c r="J32" i="1"/>
  <c r="J26" i="1"/>
  <c r="J28" i="1"/>
  <c r="J72" i="1"/>
  <c r="J71" i="1"/>
  <c r="J47" i="1"/>
  <c r="J49" i="1" s="1"/>
  <c r="J70" i="1"/>
  <c r="J29" i="1"/>
  <c r="J48" i="1" l="1"/>
  <c r="J42" i="1"/>
  <c r="G40" i="1"/>
  <c r="J40" i="1" s="1"/>
  <c r="J33" i="1"/>
  <c r="J73" i="1"/>
  <c r="J66" i="1"/>
  <c r="H46" i="1"/>
  <c r="I46" i="1"/>
  <c r="H47" i="1"/>
  <c r="E99" i="1" l="1"/>
  <c r="J101" i="1" s="1"/>
  <c r="I99" i="1" l="1"/>
  <c r="J105" i="1"/>
  <c r="K49" i="1"/>
  <c r="K81" i="1"/>
  <c r="J103" i="1"/>
  <c r="K78" i="1"/>
  <c r="K66" i="1"/>
  <c r="K73" i="1"/>
  <c r="K42" i="1"/>
  <c r="K33" i="1"/>
</calcChain>
</file>

<file path=xl/sharedStrings.xml><?xml version="1.0" encoding="utf-8"?>
<sst xmlns="http://schemas.openxmlformats.org/spreadsheetml/2006/main" count="147" uniqueCount="114">
  <si>
    <r>
      <rPr>
        <i/>
        <sz val="8"/>
        <rFont val="Arial"/>
        <family val="2"/>
      </rPr>
      <t>Gesamtkosten</t>
    </r>
  </si>
  <si>
    <r>
      <rPr>
        <sz val="8"/>
        <rFont val="Arial"/>
        <family val="2"/>
      </rPr>
      <t>Zwischensumme</t>
    </r>
  </si>
  <si>
    <t>Kostenkalkulation</t>
  </si>
  <si>
    <t>Anzahl</t>
  </si>
  <si>
    <t xml:space="preserve">Gesamtdauer der Maßnahme </t>
  </si>
  <si>
    <t xml:space="preserve">Geplante Teilnehmerzahl                 </t>
  </si>
  <si>
    <t>UE</t>
  </si>
  <si>
    <t xml:space="preserve">  UE insgesamt</t>
  </si>
  <si>
    <t>pro Maßnahme</t>
  </si>
  <si>
    <t>Systematikposition lt. KldB 2010:</t>
  </si>
  <si>
    <t>Einzelkosten Lehrkräfte</t>
  </si>
  <si>
    <t>Kosten für Schulungsunterlagen</t>
  </si>
  <si>
    <t xml:space="preserve">Kosten für Lehrbücher        </t>
  </si>
  <si>
    <t>Betriebskosten für Ausbildungsmittel</t>
  </si>
  <si>
    <t>trägerintern</t>
  </si>
  <si>
    <t xml:space="preserve">x </t>
  </si>
  <si>
    <r>
      <t>m</t>
    </r>
    <r>
      <rPr>
        <vertAlign val="superscript"/>
        <sz val="8"/>
        <color rgb="FF000000"/>
        <rFont val="Arial"/>
        <family val="2"/>
      </rPr>
      <t>2</t>
    </r>
  </si>
  <si>
    <t>Werbung/ Marketing</t>
  </si>
  <si>
    <t>anteilig vom Gesamtumsatz der Maßnahme</t>
  </si>
  <si>
    <t>Lernmittel lt. gesonderter Aufstellung</t>
  </si>
  <si>
    <t>Verbrauchsmaterial</t>
  </si>
  <si>
    <t>Personalkosten Praktikumsbetreuung</t>
  </si>
  <si>
    <t xml:space="preserve">3. Kosten für Praktikumsbetreuung
</t>
  </si>
  <si>
    <t>-</t>
  </si>
  <si>
    <t>insgesamt</t>
  </si>
  <si>
    <t>Zuschüsse/ Fördermittel von Dritten /Erlöse</t>
  </si>
  <si>
    <t xml:space="preserve">Anzahl UE </t>
  </si>
  <si>
    <t xml:space="preserve">Abschreibungskosten (allg. Verwaltung, Gebäude) </t>
  </si>
  <si>
    <t>Gemeinkosten</t>
  </si>
  <si>
    <t>insgesamt:</t>
  </si>
  <si>
    <t>11. Gewinn</t>
  </si>
  <si>
    <t xml:space="preserve">1. Aufwendungen für notwendige Eignungsfeststellungen / TN-Auswahl
</t>
  </si>
  <si>
    <t>2. Personalkosten (incl. Personalnebenkosten) zur Durchführung des Unterrichtes</t>
  </si>
  <si>
    <t>Vor- u. Nachbereitung des Unterrichts</t>
  </si>
  <si>
    <t>Anzahl Besuche je TN im Praktikum</t>
  </si>
  <si>
    <t>= Std. insgesamt</t>
  </si>
  <si>
    <t>PC-Ausstattung</t>
  </si>
  <si>
    <t>Kosten für Ausstattung des Schulungsraumes</t>
  </si>
  <si>
    <t>Maschinen/ Geräte</t>
  </si>
  <si>
    <t>Arbeitskleidung</t>
  </si>
  <si>
    <t>Summe UE</t>
  </si>
  <si>
    <t>durchschnittliche UE je Woche</t>
  </si>
  <si>
    <t>Personalkosten für Sozialpädagoge</t>
  </si>
  <si>
    <t>anteiliger Kostensatz je UE je TN :</t>
  </si>
  <si>
    <r>
      <t xml:space="preserve">5. Kosten für Ausbildungsmittel/technische Ausstattung zur Durchführung des Unterrichts
</t>
    </r>
    <r>
      <rPr>
        <sz val="7"/>
        <color theme="1"/>
        <rFont val="Arial"/>
        <family val="2"/>
      </rPr>
      <t>(Hinweis: Aufwendungen, die unmittelbar mit der Durchführung des Unterrichts entstehen; 
                anteilige Kosten (auch Abschreibungen) für den Zeitraum, für den sie tatsächlich entstehen )</t>
    </r>
    <r>
      <rPr>
        <b/>
        <sz val="7"/>
        <color theme="1"/>
        <rFont val="Arial"/>
        <family val="2"/>
      </rPr>
      <t xml:space="preserve">
</t>
    </r>
    <r>
      <rPr>
        <sz val="8"/>
        <rFont val="Arial"/>
        <family val="2"/>
      </rPr>
      <t/>
    </r>
  </si>
  <si>
    <t>7.Prüfungsgebühren</t>
  </si>
  <si>
    <t>Personalkosten (z.B. für Buchhaltung, Verwaltung, Controlling, Lehrgangsleitung, allgemeine TN-Betreuung)</t>
  </si>
  <si>
    <t>Raumkosten incl. Betriebs-/Nebenkosten (z.B. für Verwaltung, Sozialräume, Verkehrsflächen)</t>
  </si>
  <si>
    <t xml:space="preserve">Abgaben, Versicherungen, Beiträge, Gebühren (z.B. BG-Beiträge für TN)
</t>
  </si>
  <si>
    <t>dazu gehören z.B.:</t>
  </si>
  <si>
    <t xml:space="preserve">Zertifizierung </t>
  </si>
  <si>
    <t>8. Allgemeine Verwaltungskosten/ Gemeinkosten - anteilig bezogen auf die Maßnahme</t>
  </si>
  <si>
    <t>je Besuch</t>
  </si>
  <si>
    <t>Anzahl Besuche insgesamt</t>
  </si>
  <si>
    <t xml:space="preserve">9. Sonstige Kosten </t>
  </si>
  <si>
    <t>10. Zuschusse Dritter /Erlöse/ Zuwendungen</t>
  </si>
  <si>
    <r>
      <t xml:space="preserve">Gesamtkosten der Maßnahme </t>
    </r>
    <r>
      <rPr>
        <sz val="7"/>
        <rFont val="Arial"/>
        <family val="2"/>
      </rPr>
      <t>(rechnerisch)</t>
    </r>
  </si>
  <si>
    <r>
      <t xml:space="preserve">Kostensatz pro Teilnehmer und Unterrichtsstunde </t>
    </r>
    <r>
      <rPr>
        <sz val="7"/>
        <rFont val="Arial"/>
        <family val="2"/>
      </rPr>
      <t>(gerundet)</t>
    </r>
  </si>
  <si>
    <t>= je TN monatlich:</t>
  </si>
  <si>
    <t xml:space="preserve">Anzahl
</t>
  </si>
  <si>
    <t>bitte nicht benötigte Felder leer lassen!</t>
  </si>
  <si>
    <t>Einzelkosten</t>
  </si>
  <si>
    <t>x</t>
  </si>
  <si>
    <t>Dauer in Wochen 
(incl. Ferien) *)</t>
  </si>
  <si>
    <t>Gesamtkosten</t>
  </si>
  <si>
    <r>
      <rPr>
        <b/>
        <sz val="8"/>
        <rFont val="Arial"/>
        <family val="2"/>
      </rPr>
      <t xml:space="preserve">Lehrgangskosten                                                                                          </t>
    </r>
    <r>
      <rPr>
        <i/>
        <sz val="8"/>
        <rFont val="Arial"/>
        <family val="2"/>
      </rPr>
      <t xml:space="preserve">bitte die blau hinterlegten Felder ausfüllen
</t>
    </r>
  </si>
  <si>
    <r>
      <t xml:space="preserve">Angaben zur Maßnahme                                                                           </t>
    </r>
    <r>
      <rPr>
        <i/>
        <sz val="8"/>
        <rFont val="Arial"/>
        <family val="2"/>
      </rPr>
      <t>bitte die blau hinterlegten Felder ausfüllen</t>
    </r>
  </si>
  <si>
    <t>Fachpraktische Unterrichtsstunden
 (UE je 45 Minuten)</t>
  </si>
  <si>
    <t xml:space="preserve">Träger: </t>
  </si>
  <si>
    <t>Reisekosten für Praktikumsbetreuung (zB km je Besuch):</t>
  </si>
  <si>
    <t>Anzahl Std.</t>
  </si>
  <si>
    <t>Anteiliger Einsatz in der Maßnahme in %</t>
  </si>
  <si>
    <t>Einzelkosten Soz.päd. 
je Std.</t>
  </si>
  <si>
    <t>Einsatz 
Std. je Woche</t>
  </si>
  <si>
    <t xml:space="preserve">Praktikumsstunden (Std. je 60 Minuten)      </t>
  </si>
  <si>
    <t>Fachpraktischer Unterricht (UE je 45 Minuten)</t>
  </si>
  <si>
    <r>
      <t xml:space="preserve">Fachtheoretischer Unterricht (UE je 45 Minuten)                                                                                                    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 xml:space="preserve"> </t>
    </r>
  </si>
  <si>
    <r>
      <t xml:space="preserve">Fachtheoretische Unterrichtsstunden 
(UE je 45 Minuten)                                                                                                    </t>
    </r>
    <r>
      <rPr>
        <i/>
        <sz val="8"/>
        <rFont val="Arial"/>
        <family val="2"/>
      </rPr>
      <t/>
    </r>
  </si>
  <si>
    <t xml:space="preserve">Fachtheoretischer Unterricht (Schulungsraum)
</t>
  </si>
  <si>
    <t>Fachpraktischer Unterricht 
(Werkstätten und Übungsflächen)</t>
  </si>
  <si>
    <r>
      <t xml:space="preserve">Gesamtkosten pro Teilnehmer
</t>
    </r>
    <r>
      <rPr>
        <sz val="7"/>
        <rFont val="Arial"/>
        <family val="2"/>
      </rPr>
      <t>(Kostensatz pro Teilnehmer und Unterrichtsstunde gerundet x Anzahl UE insgesamt)</t>
    </r>
  </si>
  <si>
    <t>ggf. hier ergänzende Hinweise eintragen</t>
  </si>
  <si>
    <t>Raumkosten</t>
  </si>
  <si>
    <t>Anschrift der Standorte</t>
  </si>
  <si>
    <t>Bemerkung</t>
  </si>
  <si>
    <t>Größe in m²</t>
  </si>
  <si>
    <t>Bitte für den Standort mit den höchsten Mietkosten einen Nachweis beilegen.</t>
  </si>
  <si>
    <r>
      <t>6. Raumkosten (inkl. Betriebs- u. Nebenkosten) zur Durchführung des Unterrichts</t>
    </r>
    <r>
      <rPr>
        <i/>
        <sz val="7"/>
        <rFont val="Arial"/>
        <family val="2"/>
      </rPr>
      <t xml:space="preserve">
Für weitere Informationen bitte Tabellenblatt "Raumkosten" beachten"</t>
    </r>
  </si>
  <si>
    <t>Alle Standorte, an welchen die Maßnahme stattfindet, müssen aufgeführt werden. 
Aufwendungen, die unmittelbar mit der Durchführung des Unterrichts entstehen.</t>
  </si>
  <si>
    <t>Beispielstandort</t>
  </si>
  <si>
    <t xml:space="preserve">Reinigung: 150,00 €
</t>
  </si>
  <si>
    <t>Preis pro m²</t>
  </si>
  <si>
    <t>Gewichteter Durchschnitt pro m²</t>
  </si>
  <si>
    <t>Summen</t>
  </si>
  <si>
    <t>Dauer je Besuch in Stunden:</t>
  </si>
  <si>
    <r>
      <t xml:space="preserve">4. Kosten für sozialpädagogische Betreuung
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(Hinweis: Notwendigkeit einer </t>
    </r>
    <r>
      <rPr>
        <u/>
        <sz val="7"/>
        <rFont val="Arial"/>
        <family val="2"/>
      </rPr>
      <t>besonderen</t>
    </r>
    <r>
      <rPr>
        <sz val="7"/>
        <rFont val="Arial"/>
        <family val="2"/>
      </rPr>
      <t xml:space="preserve"> soz.päd. Betreuung muss sich aus Beschreibung der Zielgruppe ergeben)</t>
    </r>
  </si>
  <si>
    <t>Dauer in: Wochen</t>
  </si>
  <si>
    <t>Miete
pro Monat</t>
  </si>
  <si>
    <t>Nebenkosten
pro Monat</t>
  </si>
  <si>
    <r>
      <t>Sonstige Kosten 
pro Monat
(</t>
    </r>
    <r>
      <rPr>
        <i/>
        <sz val="7"/>
        <rFont val="Arial"/>
        <family val="2"/>
      </rPr>
      <t>bitte in Bemerkung beschreiben)</t>
    </r>
  </si>
  <si>
    <t>Summe Raumkosten
pro Monat</t>
  </si>
  <si>
    <t>gewichteter Durchschnittspreis
pro Monat</t>
  </si>
  <si>
    <t>Standort Köln</t>
  </si>
  <si>
    <t>Standort München</t>
  </si>
  <si>
    <t>Standort Stuttgart</t>
  </si>
  <si>
    <t>Reinigung: 398,00</t>
  </si>
  <si>
    <t>Reinigung: 150,00
Parkplatz: 200,00</t>
  </si>
  <si>
    <r>
      <t xml:space="preserve">Bildungsziel/Titel der Maßnahme:
</t>
    </r>
    <r>
      <rPr>
        <sz val="8"/>
        <rFont val="Arial"/>
        <family val="2"/>
      </rPr>
      <t>Grundkompetenzen</t>
    </r>
  </si>
  <si>
    <t>00000_GK</t>
  </si>
  <si>
    <t>50 km</t>
  </si>
  <si>
    <t>siehe Nachweis Personalkosten</t>
  </si>
  <si>
    <t>s. Reiter Raumkosten: 
11,54 € pro m² pro Monat
180 UE im Monat
=11,54 € / 180 UE = 0,064 € / UE</t>
  </si>
  <si>
    <t xml:space="preserve">Softwarekosten </t>
  </si>
  <si>
    <t>s. Nachweis Ausbildungsmittel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</si>
</sst>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###0;###0"/>
    <numFmt numFmtId="165" formatCode="_-* #,##0.00\ [$€-407]_-;\-* #,##0.00\ [$€-407]_-;_-* &quot;-&quot;??\ [$€-407]_-;_-@_-"/>
    <numFmt numFmtId="166" formatCode="0.0%"/>
    <numFmt numFmtId="167" formatCode="#,##0.00\ [$€-407];\-#,##0.00\ [$€-407]"/>
    <numFmt numFmtId="168" formatCode="#,##0.00\ &quot;€&quot;"/>
    <numFmt numFmtId="169" formatCode="_-* #,##0.0000\ [$€-407]_-;\-* #,##0.0000\ [$€-407]_-;_-* &quot;-&quot;??\ [$€-407]_-;_-@_-"/>
    <numFmt numFmtId="170" formatCode="#,##0_ ;\-#,##0\ "/>
    <numFmt numFmtId="171" formatCode="0.0"/>
    <numFmt numFmtId="172" formatCode="#,##0.00_ ;\-#,##0.00\ "/>
  </numFmts>
  <fonts count="31" x14ac:knownFonts="1">
    <font>
      <sz val="10"/>
      <color rgb="FF000000"/>
      <name val="Times New Roman"/>
      <charset val="204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color rgb="FF000000"/>
      <name val="Times New Roman"/>
      <family val="1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b/>
      <u/>
      <sz val="8"/>
      <color rgb="FF000000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sz val="7"/>
      <color rgb="FF000000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u/>
      <sz val="7"/>
      <name val="Arial"/>
      <family val="2"/>
    </font>
    <font>
      <sz val="6"/>
      <color rgb="FF000000"/>
      <name val="Arial"/>
      <family val="2"/>
    </font>
    <font>
      <i/>
      <sz val="7"/>
      <color rgb="FF000000"/>
      <name val="Verdana"/>
      <family val="2"/>
    </font>
    <font>
      <i/>
      <sz val="6"/>
      <name val="Arial"/>
      <family val="2"/>
    </font>
    <font>
      <b/>
      <i/>
      <sz val="7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rgb="FF0066CC"/>
      </bottom>
      <diagonal/>
    </border>
    <border>
      <left/>
      <right style="thin">
        <color rgb="FF0066CC"/>
      </right>
      <top/>
      <bottom/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66CC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66CC"/>
      </right>
      <top/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medium">
        <color indexed="64"/>
      </left>
      <right/>
      <top/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medium">
        <color indexed="64"/>
      </bottom>
      <diagonal/>
    </border>
    <border>
      <left/>
      <right style="medium">
        <color indexed="64"/>
      </right>
      <top style="thin">
        <color rgb="FF0066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66CC"/>
      </right>
      <top style="medium">
        <color indexed="64"/>
      </top>
      <bottom style="medium">
        <color indexed="64"/>
      </bottom>
      <diagonal/>
    </border>
    <border>
      <left style="thin">
        <color rgb="FF0066CC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thin">
        <color rgb="FF0066CC"/>
      </bottom>
      <diagonal/>
    </border>
    <border>
      <left/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66CC"/>
      </top>
      <bottom style="thin">
        <color rgb="FF0066CC"/>
      </bottom>
      <diagonal/>
    </border>
    <border>
      <left/>
      <right/>
      <top style="thin">
        <color rgb="FF0066CC"/>
      </top>
      <bottom/>
      <diagonal/>
    </border>
    <border>
      <left/>
      <right style="thin">
        <color rgb="FF0066CC"/>
      </right>
      <top style="thin">
        <color rgb="FF0066CC"/>
      </top>
      <bottom/>
      <diagonal/>
    </border>
    <border>
      <left style="thin">
        <color rgb="FF0066CC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indexed="64"/>
      </bottom>
      <diagonal/>
    </border>
    <border>
      <left/>
      <right/>
      <top style="medium">
        <color theme="3" tint="0.39994506668294322"/>
      </top>
      <bottom style="medium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indexed="64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rgb="FF0066CC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rgb="FF0066CC"/>
      </right>
      <top/>
      <bottom style="thin">
        <color rgb="FF0066CC"/>
      </bottom>
      <diagonal/>
    </border>
    <border>
      <left style="thin">
        <color rgb="FF0066CC"/>
      </left>
      <right style="thin">
        <color rgb="FF0066CC"/>
      </right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0066CC"/>
      </left>
      <right style="thin">
        <color rgb="FF0066CC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rgb="FF0066CC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285">
    <xf numFmtId="0" fontId="0" fillId="0" borderId="0" xfId="0" applyFill="1" applyBorder="1" applyAlignment="1">
      <alignment horizontal="left" vertical="top"/>
    </xf>
    <xf numFmtId="164" fontId="4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165" fontId="5" fillId="3" borderId="13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165" fontId="5" fillId="0" borderId="0" xfId="0" applyNumberFormat="1" applyFont="1" applyFill="1" applyBorder="1" applyAlignment="1">
      <alignment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9" fontId="10" fillId="5" borderId="14" xfId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166" fontId="5" fillId="0" borderId="3" xfId="1" applyNumberFormat="1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167" fontId="5" fillId="3" borderId="13" xfId="0" applyNumberFormat="1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67" fontId="5" fillId="0" borderId="3" xfId="0" applyNumberFormat="1" applyFont="1" applyFill="1" applyBorder="1" applyAlignment="1">
      <alignment horizontal="right" vertical="top" wrapText="1"/>
    </xf>
    <xf numFmtId="167" fontId="5" fillId="0" borderId="13" xfId="0" applyNumberFormat="1" applyFont="1" applyFill="1" applyBorder="1" applyAlignment="1">
      <alignment horizontal="right" vertical="top" wrapText="1"/>
    </xf>
    <xf numFmtId="0" fontId="12" fillId="0" borderId="11" xfId="0" quotePrefix="1" applyFont="1" applyFill="1" applyBorder="1" applyAlignment="1">
      <alignment horizontal="right" vertical="center" wrapText="1"/>
    </xf>
    <xf numFmtId="169" fontId="0" fillId="0" borderId="0" xfId="0" applyNumberForma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 wrapText="1"/>
    </xf>
    <xf numFmtId="164" fontId="3" fillId="0" borderId="35" xfId="0" applyNumberFormat="1" applyFont="1" applyFill="1" applyBorder="1" applyAlignment="1">
      <alignment horizontal="center" vertical="top" wrapText="1"/>
    </xf>
    <xf numFmtId="0" fontId="5" fillId="10" borderId="0" xfId="0" applyFont="1" applyFill="1" applyBorder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164" fontId="10" fillId="0" borderId="3" xfId="0" applyNumberFormat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vertical="top" wrapText="1"/>
    </xf>
    <xf numFmtId="165" fontId="5" fillId="0" borderId="8" xfId="0" applyNumberFormat="1" applyFont="1" applyFill="1" applyBorder="1" applyAlignment="1">
      <alignment vertical="top" wrapText="1"/>
    </xf>
    <xf numFmtId="167" fontId="18" fillId="0" borderId="33" xfId="0" applyNumberFormat="1" applyFont="1" applyFill="1" applyBorder="1" applyAlignment="1">
      <alignment horizontal="right" vertical="center" wrapText="1"/>
    </xf>
    <xf numFmtId="0" fontId="17" fillId="5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6" fontId="22" fillId="0" borderId="0" xfId="1" applyNumberFormat="1" applyFont="1" applyFill="1" applyBorder="1" applyAlignment="1">
      <alignment vertical="top" wrapText="1"/>
    </xf>
    <xf numFmtId="0" fontId="6" fillId="10" borderId="8" xfId="0" applyFont="1" applyFill="1" applyBorder="1" applyAlignment="1">
      <alignment horizontal="left" vertical="top" wrapText="1"/>
    </xf>
    <xf numFmtId="0" fontId="6" fillId="10" borderId="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right" vertical="top" wrapText="1"/>
    </xf>
    <xf numFmtId="9" fontId="10" fillId="5" borderId="15" xfId="1" applyFont="1" applyFill="1" applyBorder="1" applyAlignment="1">
      <alignment horizontal="right" vertical="top" wrapText="1"/>
    </xf>
    <xf numFmtId="9" fontId="10" fillId="5" borderId="9" xfId="1" applyFont="1" applyFill="1" applyBorder="1" applyAlignment="1">
      <alignment horizontal="right" vertical="top" wrapText="1"/>
    </xf>
    <xf numFmtId="167" fontId="7" fillId="10" borderId="0" xfId="0" applyNumberFormat="1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horizontal="left" vertical="top"/>
    </xf>
    <xf numFmtId="0" fontId="1" fillId="1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6" fontId="4" fillId="0" borderId="12" xfId="1" quotePrefix="1" applyNumberFormat="1" applyFont="1" applyFill="1" applyBorder="1" applyAlignment="1">
      <alignment horizontal="right" vertical="center" wrapText="1"/>
    </xf>
    <xf numFmtId="167" fontId="5" fillId="0" borderId="31" xfId="0" applyNumberFormat="1" applyFont="1" applyFill="1" applyBorder="1" applyAlignment="1">
      <alignment horizontal="right" vertical="top" wrapText="1"/>
    </xf>
    <xf numFmtId="0" fontId="3" fillId="1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wrapText="1"/>
    </xf>
    <xf numFmtId="0" fontId="24" fillId="0" borderId="1" xfId="0" applyFont="1" applyFill="1" applyBorder="1" applyAlignment="1">
      <alignment horizontal="left" wrapText="1"/>
    </xf>
    <xf numFmtId="171" fontId="5" fillId="0" borderId="3" xfId="1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1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4" fontId="4" fillId="0" borderId="62" xfId="0" applyNumberFormat="1" applyFont="1" applyFill="1" applyBorder="1" applyAlignment="1">
      <alignment horizontal="center" vertical="top" wrapText="1"/>
    </xf>
    <xf numFmtId="164" fontId="10" fillId="0" borderId="65" xfId="0" applyNumberFormat="1" applyFont="1" applyFill="1" applyBorder="1" applyAlignment="1">
      <alignment vertical="top" wrapText="1"/>
    </xf>
    <xf numFmtId="164" fontId="10" fillId="0" borderId="28" xfId="0" applyNumberFormat="1" applyFont="1" applyFill="1" applyBorder="1" applyAlignment="1">
      <alignment vertical="top" wrapText="1"/>
    </xf>
    <xf numFmtId="0" fontId="0" fillId="10" borderId="63" xfId="0" applyFill="1" applyBorder="1" applyAlignment="1">
      <alignment vertical="top" wrapText="1"/>
    </xf>
    <xf numFmtId="164" fontId="3" fillId="7" borderId="3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3" xfId="0" applyNumberFormat="1" applyFont="1" applyFill="1" applyBorder="1" applyAlignment="1" applyProtection="1">
      <alignment horizontal="center" vertical="top" wrapText="1"/>
      <protection locked="0"/>
    </xf>
    <xf numFmtId="170" fontId="5" fillId="4" borderId="3" xfId="0" applyNumberFormat="1" applyFont="1" applyFill="1" applyBorder="1" applyAlignment="1" applyProtection="1">
      <alignment horizontal="right" vertical="top" wrapText="1"/>
      <protection locked="0"/>
    </xf>
    <xf numFmtId="170" fontId="5" fillId="4" borderId="13" xfId="0" applyNumberFormat="1" applyFont="1" applyFill="1" applyBorder="1" applyAlignment="1" applyProtection="1">
      <alignment horizontal="right" vertical="top" wrapText="1"/>
      <protection locked="0"/>
    </xf>
    <xf numFmtId="167" fontId="5" fillId="4" borderId="3" xfId="0" applyNumberFormat="1" applyFont="1" applyFill="1" applyBorder="1" applyAlignment="1" applyProtection="1">
      <alignment horizontal="right" vertical="top" wrapText="1"/>
      <protection locked="0"/>
    </xf>
    <xf numFmtId="167" fontId="5" fillId="4" borderId="13" xfId="0" applyNumberFormat="1" applyFont="1" applyFill="1" applyBorder="1" applyAlignment="1" applyProtection="1">
      <alignment horizontal="right" vertical="top" wrapText="1"/>
      <protection locked="0"/>
    </xf>
    <xf numFmtId="170" fontId="5" fillId="4" borderId="42" xfId="0" applyNumberFormat="1" applyFont="1" applyFill="1" applyBorder="1" applyAlignment="1" applyProtection="1">
      <alignment horizontal="right" vertical="top" wrapText="1"/>
      <protection locked="0"/>
    </xf>
    <xf numFmtId="170" fontId="5" fillId="4" borderId="3" xfId="0" applyNumberFormat="1" applyFont="1" applyFill="1" applyBorder="1" applyAlignment="1" applyProtection="1">
      <alignment horizontal="center" vertical="top" wrapText="1"/>
      <protection locked="0"/>
    </xf>
    <xf numFmtId="44" fontId="5" fillId="4" borderId="3" xfId="2" applyFont="1" applyFill="1" applyBorder="1" applyAlignment="1" applyProtection="1">
      <alignment horizontal="center" vertical="top" wrapText="1"/>
      <protection locked="0"/>
    </xf>
    <xf numFmtId="1" fontId="3" fillId="4" borderId="54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41" xfId="0" applyNumberFormat="1" applyFont="1" applyFill="1" applyBorder="1" applyAlignment="1" applyProtection="1">
      <alignment horizontal="right" vertical="top" wrapText="1"/>
      <protection locked="0"/>
    </xf>
    <xf numFmtId="1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vertical="top" wrapText="1"/>
      <protection locked="0"/>
    </xf>
    <xf numFmtId="0" fontId="3" fillId="4" borderId="49" xfId="0" applyFont="1" applyFill="1" applyBorder="1" applyAlignment="1" applyProtection="1">
      <alignment vertical="top" wrapText="1"/>
      <protection locked="0"/>
    </xf>
    <xf numFmtId="167" fontId="5" fillId="7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15" fillId="6" borderId="25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2" fontId="29" fillId="11" borderId="3" xfId="0" applyNumberFormat="1" applyFont="1" applyFill="1" applyBorder="1" applyAlignment="1">
      <alignment horizontal="center" vertical="center" wrapText="1"/>
    </xf>
    <xf numFmtId="2" fontId="30" fillId="0" borderId="3" xfId="0" applyNumberFormat="1" applyFont="1" applyFill="1" applyBorder="1" applyAlignment="1">
      <alignment horizontal="center" vertical="center" wrapText="1"/>
    </xf>
    <xf numFmtId="164" fontId="30" fillId="0" borderId="3" xfId="0" applyNumberFormat="1" applyFont="1" applyFill="1" applyBorder="1" applyAlignment="1">
      <alignment horizontal="center" vertical="center" wrapText="1"/>
    </xf>
    <xf numFmtId="44" fontId="6" fillId="6" borderId="24" xfId="2" applyNumberFormat="1" applyFont="1" applyFill="1" applyBorder="1" applyAlignment="1">
      <alignment vertical="center" wrapText="1"/>
    </xf>
    <xf numFmtId="44" fontId="6" fillId="6" borderId="25" xfId="2" applyNumberFormat="1" applyFont="1" applyFill="1" applyBorder="1" applyAlignment="1">
      <alignment vertical="center" wrapText="1"/>
    </xf>
    <xf numFmtId="44" fontId="6" fillId="6" borderId="28" xfId="2" applyNumberFormat="1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5" fillId="10" borderId="8" xfId="0" applyFont="1" applyFill="1" applyBorder="1" applyAlignment="1" applyProtection="1">
      <alignment vertical="top" wrapText="1"/>
      <protection locked="0"/>
    </xf>
    <xf numFmtId="0" fontId="5" fillId="10" borderId="0" xfId="0" applyFont="1" applyFill="1" applyBorder="1" applyAlignment="1" applyProtection="1">
      <alignment vertical="top" wrapText="1"/>
      <protection locked="0"/>
    </xf>
    <xf numFmtId="0" fontId="3" fillId="10" borderId="0" xfId="0" applyFont="1" applyFill="1" applyBorder="1" applyAlignment="1" applyProtection="1">
      <alignment horizontal="left" vertical="top"/>
      <protection locked="0"/>
    </xf>
    <xf numFmtId="0" fontId="0" fillId="10" borderId="50" xfId="0" applyFill="1" applyBorder="1" applyAlignment="1" applyProtection="1">
      <alignment vertical="top" wrapText="1"/>
      <protection locked="0"/>
    </xf>
    <xf numFmtId="0" fontId="0" fillId="10" borderId="0" xfId="0" applyFill="1" applyBorder="1" applyAlignment="1" applyProtection="1">
      <alignment vertical="top" wrapText="1"/>
      <protection locked="0"/>
    </xf>
    <xf numFmtId="0" fontId="17" fillId="10" borderId="0" xfId="0" applyFont="1" applyFill="1" applyBorder="1" applyAlignment="1" applyProtection="1">
      <alignment horizontal="left" vertical="top"/>
      <protection locked="0"/>
    </xf>
    <xf numFmtId="2" fontId="3" fillId="7" borderId="3" xfId="0" applyNumberFormat="1" applyFont="1" applyFill="1" applyBorder="1" applyAlignment="1" applyProtection="1">
      <alignment horizontal="center" vertical="top" wrapText="1"/>
      <protection locked="0"/>
    </xf>
    <xf numFmtId="2" fontId="10" fillId="0" borderId="3" xfId="0" applyNumberFormat="1" applyFont="1" applyFill="1" applyBorder="1" applyAlignment="1">
      <alignment horizontal="center" vertical="top" wrapText="1"/>
    </xf>
    <xf numFmtId="2" fontId="4" fillId="10" borderId="32" xfId="0" applyNumberFormat="1" applyFont="1" applyFill="1" applyBorder="1" applyAlignment="1" applyProtection="1">
      <alignment vertical="top" wrapText="1"/>
      <protection locked="0"/>
    </xf>
    <xf numFmtId="2" fontId="4" fillId="10" borderId="31" xfId="0" applyNumberFormat="1" applyFont="1" applyFill="1" applyBorder="1" applyAlignment="1" applyProtection="1">
      <alignment vertical="top" wrapText="1"/>
      <protection locked="0"/>
    </xf>
    <xf numFmtId="2" fontId="4" fillId="10" borderId="3" xfId="0" applyNumberFormat="1" applyFont="1" applyFill="1" applyBorder="1" applyAlignment="1" applyProtection="1">
      <alignment horizontal="center" vertical="top" wrapText="1"/>
      <protection locked="0"/>
    </xf>
    <xf numFmtId="2" fontId="17" fillId="10" borderId="0" xfId="0" applyNumberFormat="1" applyFont="1" applyFill="1" applyBorder="1" applyAlignment="1">
      <alignment horizontal="left" vertical="top"/>
    </xf>
    <xf numFmtId="2" fontId="0" fillId="10" borderId="0" xfId="0" applyNumberFormat="1" applyFill="1" applyBorder="1" applyAlignment="1" applyProtection="1">
      <alignment vertical="top" wrapText="1"/>
      <protection locked="0"/>
    </xf>
    <xf numFmtId="2" fontId="0" fillId="10" borderId="0" xfId="0" applyNumberFormat="1" applyFill="1" applyBorder="1" applyAlignment="1">
      <alignment vertical="top" wrapText="1"/>
    </xf>
    <xf numFmtId="2" fontId="10" fillId="0" borderId="27" xfId="0" applyNumberFormat="1" applyFont="1" applyFill="1" applyBorder="1" applyAlignment="1">
      <alignment vertical="top" wrapText="1"/>
    </xf>
    <xf numFmtId="2" fontId="10" fillId="0" borderId="64" xfId="0" applyNumberFormat="1" applyFont="1" applyFill="1" applyBorder="1" applyAlignment="1">
      <alignment vertical="top" wrapText="1"/>
    </xf>
    <xf numFmtId="2" fontId="10" fillId="0" borderId="25" xfId="0" applyNumberFormat="1" applyFont="1" applyFill="1" applyBorder="1" applyAlignment="1">
      <alignment vertical="top" wrapText="1"/>
    </xf>
    <xf numFmtId="165" fontId="5" fillId="4" borderId="59" xfId="0" applyNumberFormat="1" applyFont="1" applyFill="1" applyBorder="1" applyAlignment="1" applyProtection="1">
      <alignment vertical="top" wrapText="1"/>
      <protection locked="0"/>
    </xf>
    <xf numFmtId="165" fontId="5" fillId="4" borderId="60" xfId="0" applyNumberFormat="1" applyFont="1" applyFill="1" applyBorder="1" applyAlignment="1" applyProtection="1">
      <alignment vertical="top" wrapText="1"/>
      <protection locked="0"/>
    </xf>
    <xf numFmtId="2" fontId="10" fillId="0" borderId="30" xfId="0" applyNumberFormat="1" applyFont="1" applyFill="1" applyBorder="1" applyAlignment="1">
      <alignment horizontal="center" vertical="top" wrapText="1"/>
    </xf>
    <xf numFmtId="165" fontId="5" fillId="4" borderId="67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172" fontId="3" fillId="10" borderId="0" xfId="0" applyNumberFormat="1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165" fontId="5" fillId="4" borderId="37" xfId="0" applyNumberFormat="1" applyFont="1" applyFill="1" applyBorder="1" applyAlignment="1" applyProtection="1">
      <alignment horizontal="left" vertical="top" wrapText="1"/>
      <protection locked="0"/>
    </xf>
    <xf numFmtId="165" fontId="5" fillId="4" borderId="38" xfId="0" applyNumberFormat="1" applyFont="1" applyFill="1" applyBorder="1" applyAlignment="1" applyProtection="1">
      <alignment horizontal="left" vertical="top" wrapText="1"/>
      <protection locked="0"/>
    </xf>
    <xf numFmtId="165" fontId="5" fillId="4" borderId="40" xfId="0" applyNumberFormat="1" applyFont="1" applyFill="1" applyBorder="1" applyAlignment="1" applyProtection="1">
      <alignment horizontal="left" vertical="top" wrapText="1"/>
      <protection locked="0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1" fontId="3" fillId="4" borderId="54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right" vertical="center" wrapText="1"/>
    </xf>
    <xf numFmtId="0" fontId="24" fillId="10" borderId="55" xfId="0" applyFont="1" applyFill="1" applyBorder="1" applyAlignment="1">
      <alignment horizontal="center" wrapText="1"/>
    </xf>
    <xf numFmtId="0" fontId="24" fillId="10" borderId="56" xfId="0" applyFont="1" applyFill="1" applyBorder="1" applyAlignment="1">
      <alignment horizontal="center" wrapText="1"/>
    </xf>
    <xf numFmtId="0" fontId="24" fillId="10" borderId="57" xfId="0" applyFont="1" applyFill="1" applyBorder="1" applyAlignment="1">
      <alignment horizontal="center" wrapText="1"/>
    </xf>
    <xf numFmtId="0" fontId="25" fillId="0" borderId="8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8" xfId="0" quotePrefix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wrapText="1"/>
    </xf>
    <xf numFmtId="165" fontId="5" fillId="0" borderId="8" xfId="0" quotePrefix="1" applyNumberFormat="1" applyFont="1" applyFill="1" applyBorder="1" applyAlignment="1">
      <alignment horizontal="right" vertical="center" wrapText="1"/>
    </xf>
    <xf numFmtId="165" fontId="5" fillId="0" borderId="0" xfId="0" quotePrefix="1" applyNumberFormat="1" applyFont="1" applyFill="1" applyBorder="1" applyAlignment="1">
      <alignment horizontal="right" vertical="center" wrapText="1"/>
    </xf>
    <xf numFmtId="165" fontId="5" fillId="0" borderId="8" xfId="0" applyNumberFormat="1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165" fontId="5" fillId="0" borderId="8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1" fontId="5" fillId="4" borderId="36" xfId="0" applyNumberFormat="1" applyFont="1" applyFill="1" applyBorder="1" applyAlignment="1" applyProtection="1">
      <alignment horizontal="left" vertical="top" wrapText="1"/>
      <protection locked="0"/>
    </xf>
    <xf numFmtId="1" fontId="5" fillId="4" borderId="18" xfId="0" applyNumberFormat="1" applyFont="1" applyFill="1" applyBorder="1" applyAlignment="1" applyProtection="1">
      <alignment horizontal="left" vertical="top" wrapText="1"/>
      <protection locked="0"/>
    </xf>
    <xf numFmtId="165" fontId="5" fillId="4" borderId="10" xfId="0" applyNumberFormat="1" applyFont="1" applyFill="1" applyBorder="1" applyAlignment="1" applyProtection="1">
      <alignment horizontal="left" vertical="top" wrapText="1"/>
      <protection locked="0"/>
    </xf>
    <xf numFmtId="165" fontId="5" fillId="4" borderId="11" xfId="0" applyNumberFormat="1" applyFont="1" applyFill="1" applyBorder="1" applyAlignment="1" applyProtection="1">
      <alignment horizontal="left" vertical="top" wrapText="1"/>
      <protection locked="0"/>
    </xf>
    <xf numFmtId="165" fontId="5" fillId="0" borderId="8" xfId="0" applyNumberFormat="1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left" wrapText="1"/>
    </xf>
    <xf numFmtId="165" fontId="5" fillId="0" borderId="0" xfId="0" quotePrefix="1" applyNumberFormat="1" applyFont="1" applyFill="1" applyBorder="1" applyAlignment="1">
      <alignment horizontal="center" vertical="center" wrapText="1"/>
    </xf>
    <xf numFmtId="165" fontId="5" fillId="0" borderId="2" xfId="0" quotePrefix="1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165" fontId="3" fillId="0" borderId="11" xfId="0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165" fontId="5" fillId="4" borderId="46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39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47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43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44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45" xfId="0" applyNumberFormat="1" applyFont="1" applyFill="1" applyBorder="1" applyAlignment="1" applyProtection="1">
      <alignment horizontal="center" vertical="top" wrapText="1"/>
      <protection locked="0"/>
    </xf>
    <xf numFmtId="0" fontId="15" fillId="9" borderId="10" xfId="0" applyFont="1" applyFill="1" applyBorder="1" applyAlignment="1">
      <alignment horizontal="right" vertical="center" wrapText="1"/>
    </xf>
    <xf numFmtId="0" fontId="15" fillId="9" borderId="11" xfId="0" applyFont="1" applyFill="1" applyBorder="1" applyAlignment="1">
      <alignment horizontal="right" vertical="center" wrapText="1"/>
    </xf>
    <xf numFmtId="0" fontId="15" fillId="9" borderId="12" xfId="0" applyFont="1" applyFill="1" applyBorder="1" applyAlignment="1">
      <alignment horizontal="right" vertical="center" wrapText="1"/>
    </xf>
    <xf numFmtId="168" fontId="6" fillId="9" borderId="22" xfId="0" applyNumberFormat="1" applyFont="1" applyFill="1" applyBorder="1" applyAlignment="1">
      <alignment horizontal="right" vertical="center" wrapText="1"/>
    </xf>
    <xf numFmtId="168" fontId="6" fillId="9" borderId="23" xfId="0" applyNumberFormat="1" applyFont="1" applyFill="1" applyBorder="1" applyAlignment="1">
      <alignment horizontal="right" vertical="center" wrapText="1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165" fontId="6" fillId="3" borderId="27" xfId="0" applyNumberFormat="1" applyFont="1" applyFill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top" wrapText="1"/>
    </xf>
    <xf numFmtId="0" fontId="15" fillId="6" borderId="24" xfId="0" applyFont="1" applyFill="1" applyBorder="1" applyAlignment="1">
      <alignment horizontal="right" vertical="center" wrapText="1"/>
    </xf>
    <xf numFmtId="0" fontId="15" fillId="6" borderId="25" xfId="0" applyFont="1" applyFill="1" applyBorder="1" applyAlignment="1">
      <alignment horizontal="right" vertical="center" wrapText="1"/>
    </xf>
    <xf numFmtId="0" fontId="15" fillId="6" borderId="26" xfId="0" applyFont="1" applyFill="1" applyBorder="1" applyAlignment="1">
      <alignment horizontal="right" vertical="center" wrapText="1"/>
    </xf>
    <xf numFmtId="44" fontId="6" fillId="6" borderId="27" xfId="2" applyNumberFormat="1" applyFont="1" applyFill="1" applyBorder="1" applyAlignment="1">
      <alignment horizontal="right" vertical="center" wrapText="1"/>
    </xf>
    <xf numFmtId="44" fontId="6" fillId="6" borderId="28" xfId="2" applyNumberFormat="1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9" xfId="0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5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51" xfId="0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3" fillId="7" borderId="30" xfId="0" applyFont="1" applyFill="1" applyBorder="1" applyAlignment="1" applyProtection="1">
      <alignment horizontal="center" vertical="top"/>
      <protection locked="0"/>
    </xf>
    <xf numFmtId="0" fontId="3" fillId="7" borderId="31" xfId="0" applyFont="1" applyFill="1" applyBorder="1" applyAlignment="1" applyProtection="1">
      <alignment horizontal="center" vertical="top"/>
      <protection locked="0"/>
    </xf>
    <xf numFmtId="164" fontId="4" fillId="0" borderId="33" xfId="0" applyNumberFormat="1" applyFont="1" applyFill="1" applyBorder="1" applyAlignment="1">
      <alignment horizontal="center" vertical="top" wrapText="1"/>
    </xf>
    <xf numFmtId="164" fontId="4" fillId="0" borderId="34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65" fontId="5" fillId="0" borderId="2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4" borderId="8" xfId="0" applyNumberFormat="1" applyFont="1" applyFill="1" applyBorder="1" applyAlignment="1" applyProtection="1">
      <alignment horizontal="left" vertical="center" wrapText="1"/>
      <protection locked="0"/>
    </xf>
    <xf numFmtId="165" fontId="5" fillId="4" borderId="0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52" xfId="0" applyNumberFormat="1" applyFont="1" applyFill="1" applyBorder="1" applyAlignment="1">
      <alignment horizontal="left" wrapText="1"/>
    </xf>
    <xf numFmtId="165" fontId="5" fillId="0" borderId="53" xfId="0" applyNumberFormat="1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top"/>
    </xf>
    <xf numFmtId="165" fontId="5" fillId="4" borderId="36" xfId="0" applyNumberFormat="1" applyFont="1" applyFill="1" applyBorder="1" applyAlignment="1" applyProtection="1">
      <alignment horizontal="left" vertical="top" wrapText="1"/>
      <protection locked="0"/>
    </xf>
    <xf numFmtId="165" fontId="5" fillId="4" borderId="18" xfId="0" applyNumberFormat="1" applyFont="1" applyFill="1" applyBorder="1" applyAlignment="1" applyProtection="1">
      <alignment horizontal="left" vertical="top" wrapText="1"/>
      <protection locked="0"/>
    </xf>
    <xf numFmtId="165" fontId="5" fillId="4" borderId="19" xfId="0" applyNumberFormat="1" applyFont="1" applyFill="1" applyBorder="1" applyAlignment="1" applyProtection="1">
      <alignment horizontal="left" vertical="top" wrapText="1"/>
      <protection locked="0"/>
    </xf>
    <xf numFmtId="0" fontId="3" fillId="8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4" fontId="4" fillId="0" borderId="32" xfId="0" applyNumberFormat="1" applyFont="1" applyFill="1" applyBorder="1" applyAlignment="1">
      <alignment horizontal="center" vertical="top" wrapText="1"/>
    </xf>
    <xf numFmtId="164" fontId="4" fillId="0" borderId="31" xfId="0" applyNumberFormat="1" applyFont="1" applyFill="1" applyBorder="1" applyAlignment="1">
      <alignment horizontal="center" vertical="top" wrapText="1"/>
    </xf>
    <xf numFmtId="0" fontId="2" fillId="8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center" vertical="top" wrapText="1"/>
    </xf>
    <xf numFmtId="0" fontId="28" fillId="10" borderId="0" xfId="0" applyFont="1" applyFill="1" applyBorder="1" applyAlignment="1">
      <alignment vertical="center" wrapText="1"/>
    </xf>
    <xf numFmtId="0" fontId="28" fillId="10" borderId="1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5" fillId="4" borderId="58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59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60" xfId="0" applyNumberFormat="1" applyFont="1" applyFill="1" applyBorder="1" applyAlignment="1" applyProtection="1">
      <alignment horizontal="center" vertical="top" wrapText="1"/>
      <protection locked="0"/>
    </xf>
    <xf numFmtId="2" fontId="3" fillId="7" borderId="30" xfId="0" applyNumberFormat="1" applyFont="1" applyFill="1" applyBorder="1" applyAlignment="1" applyProtection="1">
      <alignment horizontal="center" vertical="top"/>
      <protection locked="0"/>
    </xf>
    <xf numFmtId="2" fontId="3" fillId="7" borderId="31" xfId="0" applyNumberFormat="1" applyFont="1" applyFill="1" applyBorder="1" applyAlignment="1" applyProtection="1">
      <alignment horizontal="center" vertical="top"/>
      <protection locked="0"/>
    </xf>
    <xf numFmtId="164" fontId="4" fillId="0" borderId="1" xfId="0" applyNumberFormat="1" applyFont="1" applyFill="1" applyBorder="1" applyAlignment="1">
      <alignment horizontal="center" vertical="top" wrapText="1"/>
    </xf>
    <xf numFmtId="164" fontId="4" fillId="0" borderId="61" xfId="0" applyNumberFormat="1" applyFont="1" applyFill="1" applyBorder="1" applyAlignment="1">
      <alignment horizontal="center" vertical="top" wrapText="1"/>
    </xf>
    <xf numFmtId="165" fontId="29" fillId="11" borderId="58" xfId="0" applyNumberFormat="1" applyFont="1" applyFill="1" applyBorder="1" applyAlignment="1">
      <alignment horizontal="center" vertical="center" wrapText="1"/>
    </xf>
    <xf numFmtId="165" fontId="29" fillId="11" borderId="59" xfId="0" applyNumberFormat="1" applyFont="1" applyFill="1" applyBorder="1" applyAlignment="1">
      <alignment horizontal="center" vertical="center" wrapText="1"/>
    </xf>
    <xf numFmtId="165" fontId="29" fillId="11" borderId="60" xfId="0" applyNumberFormat="1" applyFont="1" applyFill="1" applyBorder="1" applyAlignment="1">
      <alignment horizontal="center" vertical="center" wrapText="1"/>
    </xf>
    <xf numFmtId="2" fontId="29" fillId="11" borderId="30" xfId="0" applyNumberFormat="1" applyFont="1" applyFill="1" applyBorder="1" applyAlignment="1">
      <alignment horizontal="center" vertical="center"/>
    </xf>
    <xf numFmtId="2" fontId="29" fillId="11" borderId="31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right" vertical="center" wrapText="1"/>
    </xf>
    <xf numFmtId="2" fontId="10" fillId="0" borderId="27" xfId="0" applyNumberFormat="1" applyFont="1" applyFill="1" applyBorder="1" applyAlignment="1">
      <alignment horizontal="center" vertical="top" wrapText="1"/>
    </xf>
    <xf numFmtId="2" fontId="10" fillId="0" borderId="26" xfId="0" applyNumberFormat="1" applyFont="1" applyFill="1" applyBorder="1" applyAlignment="1">
      <alignment horizontal="center" vertical="top" wrapText="1"/>
    </xf>
    <xf numFmtId="164" fontId="27" fillId="0" borderId="24" xfId="0" applyNumberFormat="1" applyFont="1" applyFill="1" applyBorder="1" applyAlignment="1">
      <alignment horizontal="center" vertical="top" wrapText="1"/>
    </xf>
    <xf numFmtId="164" fontId="27" fillId="0" borderId="25" xfId="0" applyNumberFormat="1" applyFont="1" applyFill="1" applyBorder="1" applyAlignment="1">
      <alignment horizontal="center" vertical="top" wrapText="1"/>
    </xf>
    <xf numFmtId="164" fontId="27" fillId="0" borderId="66" xfId="0" applyNumberFormat="1" applyFont="1" applyFill="1" applyBorder="1" applyAlignment="1">
      <alignment horizontal="center" vertical="top" wrapText="1"/>
    </xf>
    <xf numFmtId="2" fontId="3" fillId="7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7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view="pageBreakPreview" topLeftCell="A79" zoomScale="130" zoomScaleNormal="130" zoomScaleSheetLayoutView="130" zoomScalePageLayoutView="90" workbookViewId="0">
      <selection activeCell="L95" sqref="L95"/>
    </sheetView>
  </sheetViews>
  <sheetFormatPr baseColWidth="10" defaultColWidth="8.83203125" defaultRowHeight="12.75" x14ac:dyDescent="0.2"/>
  <cols>
    <col min="1" max="1" width="6.83203125" customWidth="1"/>
    <col min="2" max="2" width="8" customWidth="1"/>
    <col min="3" max="3" width="10.1640625" customWidth="1"/>
    <col min="4" max="4" width="3.1640625" customWidth="1"/>
    <col min="5" max="5" width="7.5" customWidth="1"/>
    <col min="6" max="6" width="10.33203125" style="5" customWidth="1"/>
    <col min="7" max="7" width="8.1640625" customWidth="1"/>
    <col min="8" max="8" width="6.6640625" customWidth="1"/>
    <col min="9" max="9" width="12.5" customWidth="1"/>
    <col min="10" max="10" width="12" customWidth="1"/>
    <col min="11" max="11" width="6.5" customWidth="1"/>
    <col min="12" max="12" width="30" customWidth="1"/>
    <col min="13" max="13" width="16.5" style="77" hidden="1" customWidth="1"/>
    <col min="14" max="14" width="8.83203125" hidden="1" customWidth="1"/>
    <col min="15" max="15" width="9.1640625" bestFit="1" customWidth="1"/>
  </cols>
  <sheetData>
    <row r="1" spans="1:13" ht="13.15" customHeight="1" x14ac:dyDescent="0.2">
      <c r="A1" s="245" t="s">
        <v>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79"/>
    </row>
    <row r="2" spans="1:13" ht="13.9" customHeight="1" x14ac:dyDescent="0.2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79"/>
    </row>
    <row r="3" spans="1:13" ht="27.6" customHeight="1" x14ac:dyDescent="0.2">
      <c r="A3" s="254" t="s">
        <v>68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79"/>
      <c r="M3" s="26"/>
    </row>
    <row r="4" spans="1:13" ht="10.15" customHeight="1" x14ac:dyDescent="0.2">
      <c r="A4" s="225"/>
      <c r="B4" s="225"/>
      <c r="C4" s="225"/>
      <c r="D4" s="225"/>
      <c r="E4" s="225"/>
      <c r="F4" s="225"/>
      <c r="G4" s="225"/>
      <c r="L4" s="279"/>
    </row>
    <row r="5" spans="1:13" ht="34.9" customHeight="1" x14ac:dyDescent="0.2">
      <c r="A5" s="254" t="s">
        <v>107</v>
      </c>
      <c r="B5" s="254"/>
      <c r="C5" s="254"/>
      <c r="D5" s="254"/>
      <c r="E5" s="254"/>
      <c r="F5" s="254"/>
      <c r="G5" s="255" t="s">
        <v>9</v>
      </c>
      <c r="H5" s="255"/>
      <c r="I5" s="255"/>
      <c r="J5" s="249" t="s">
        <v>108</v>
      </c>
      <c r="K5" s="249"/>
      <c r="L5" s="280" t="s">
        <v>81</v>
      </c>
    </row>
    <row r="6" spans="1:13" ht="10.15" customHeight="1" thickBot="1" x14ac:dyDescent="0.25">
      <c r="A6" s="20"/>
      <c r="B6" s="20"/>
      <c r="C6" s="20"/>
      <c r="D6" s="20"/>
      <c r="L6" s="280"/>
    </row>
    <row r="7" spans="1:13" ht="16.149999999999999" customHeight="1" x14ac:dyDescent="0.2">
      <c r="A7" s="221" t="s">
        <v>66</v>
      </c>
      <c r="B7" s="222"/>
      <c r="C7" s="222"/>
      <c r="D7" s="222"/>
      <c r="E7" s="222"/>
      <c r="F7" s="222"/>
      <c r="G7" s="222"/>
      <c r="H7" s="222"/>
      <c r="I7" s="222"/>
      <c r="J7" s="222"/>
      <c r="K7" s="223"/>
      <c r="L7" s="279"/>
    </row>
    <row r="8" spans="1:13" ht="29.45" customHeight="1" x14ac:dyDescent="0.15">
      <c r="A8" s="74"/>
      <c r="B8" s="75"/>
      <c r="C8" s="75"/>
      <c r="D8" s="75"/>
      <c r="E8" s="75"/>
      <c r="F8" s="75"/>
      <c r="G8" s="162" t="s">
        <v>26</v>
      </c>
      <c r="H8" s="162"/>
      <c r="I8" s="71" t="s">
        <v>63</v>
      </c>
      <c r="J8" s="71" t="s">
        <v>41</v>
      </c>
      <c r="K8" s="25"/>
      <c r="L8" s="279"/>
      <c r="M8" s="6"/>
    </row>
    <row r="9" spans="1:13" ht="15" customHeight="1" x14ac:dyDescent="0.2">
      <c r="A9" s="250" t="s">
        <v>76</v>
      </c>
      <c r="B9" s="251"/>
      <c r="C9" s="251"/>
      <c r="D9" s="251"/>
      <c r="E9" s="251"/>
      <c r="F9" s="5" t="s">
        <v>3</v>
      </c>
      <c r="G9" s="231">
        <v>800</v>
      </c>
      <c r="H9" s="232"/>
      <c r="I9" s="83">
        <v>23</v>
      </c>
      <c r="J9" s="41">
        <f>$G$9/$I$9</f>
        <v>34.782608695652172</v>
      </c>
      <c r="K9" s="25"/>
      <c r="L9" s="279"/>
      <c r="M9" s="6"/>
    </row>
    <row r="10" spans="1:13" ht="14.45" customHeight="1" x14ac:dyDescent="0.2">
      <c r="A10" s="149" t="s">
        <v>75</v>
      </c>
      <c r="B10" s="150"/>
      <c r="C10" s="150"/>
      <c r="D10" s="150"/>
      <c r="E10" s="150"/>
      <c r="F10" s="5" t="s">
        <v>3</v>
      </c>
      <c r="G10" s="231">
        <v>0</v>
      </c>
      <c r="H10" s="232"/>
      <c r="I10" s="83">
        <v>0</v>
      </c>
      <c r="J10" s="41" t="e">
        <f>$G$10/$I$10</f>
        <v>#DIV/0!</v>
      </c>
      <c r="K10" s="25"/>
      <c r="L10" s="279"/>
      <c r="M10" s="6"/>
    </row>
    <row r="11" spans="1:13" ht="14.45" customHeight="1" x14ac:dyDescent="0.2">
      <c r="A11" s="149"/>
      <c r="B11" s="150"/>
      <c r="C11" s="150"/>
      <c r="D11" s="150"/>
      <c r="E11" s="150"/>
      <c r="F11" s="5" t="s">
        <v>7</v>
      </c>
      <c r="G11" s="252">
        <f>$G$9+$G$10</f>
        <v>800</v>
      </c>
      <c r="H11" s="253"/>
      <c r="I11" s="1">
        <f>SUM($I$9:$I$10)</f>
        <v>23</v>
      </c>
      <c r="J11" s="42"/>
      <c r="K11" s="25"/>
      <c r="L11" s="279"/>
    </row>
    <row r="12" spans="1:13" ht="14.45" customHeight="1" x14ac:dyDescent="0.2">
      <c r="A12" s="149" t="s">
        <v>74</v>
      </c>
      <c r="B12" s="150"/>
      <c r="C12" s="150"/>
      <c r="D12" s="150"/>
      <c r="E12" s="150"/>
      <c r="F12" s="5" t="s">
        <v>3</v>
      </c>
      <c r="G12" s="231">
        <v>160</v>
      </c>
      <c r="H12" s="232"/>
      <c r="I12" s="83">
        <v>4</v>
      </c>
      <c r="J12" s="41">
        <f>$G$12/$I$12</f>
        <v>40</v>
      </c>
      <c r="K12" s="25"/>
      <c r="L12" s="279"/>
    </row>
    <row r="13" spans="1:13" ht="14.45" customHeight="1" x14ac:dyDescent="0.2">
      <c r="A13" s="149" t="s">
        <v>4</v>
      </c>
      <c r="B13" s="150"/>
      <c r="C13" s="150"/>
      <c r="D13" s="150"/>
      <c r="E13" s="150"/>
      <c r="G13" s="233"/>
      <c r="H13" s="234"/>
      <c r="I13" s="1">
        <f>$I$11+$I$12</f>
        <v>27</v>
      </c>
      <c r="K13" s="25"/>
      <c r="L13" s="279"/>
    </row>
    <row r="14" spans="1:13" ht="4.1500000000000004" customHeight="1" x14ac:dyDescent="0.2">
      <c r="A14" s="236"/>
      <c r="B14" s="237"/>
      <c r="C14" s="237"/>
      <c r="D14" s="237"/>
      <c r="E14" s="237"/>
      <c r="F14" s="237"/>
      <c r="G14" s="237"/>
      <c r="H14" s="237"/>
      <c r="I14" s="237"/>
      <c r="J14" s="237"/>
      <c r="K14" s="25"/>
      <c r="L14" s="279"/>
    </row>
    <row r="15" spans="1:13" ht="14.45" customHeight="1" thickBot="1" x14ac:dyDescent="0.25">
      <c r="A15" s="136" t="s">
        <v>5</v>
      </c>
      <c r="B15" s="137"/>
      <c r="C15" s="137"/>
      <c r="D15" s="137"/>
      <c r="E15" s="137"/>
      <c r="F15" s="69"/>
      <c r="G15" s="235" t="s">
        <v>8</v>
      </c>
      <c r="H15" s="235"/>
      <c r="I15" s="84">
        <v>12</v>
      </c>
      <c r="J15" s="36"/>
      <c r="K15" s="35"/>
      <c r="L15" s="279"/>
    </row>
    <row r="16" spans="1:13" ht="10.15" customHeight="1" thickBot="1" x14ac:dyDescent="0.25">
      <c r="A16" s="224"/>
      <c r="B16" s="225"/>
      <c r="C16" s="225"/>
      <c r="D16" s="225"/>
      <c r="E16" s="225"/>
      <c r="F16" s="225"/>
      <c r="G16" s="225"/>
      <c r="H16" s="225"/>
      <c r="I16" s="225"/>
      <c r="J16" s="225"/>
      <c r="K16" s="226"/>
      <c r="L16" s="279"/>
    </row>
    <row r="17" spans="1:12" ht="17.45" customHeight="1" thickBot="1" x14ac:dyDescent="0.25">
      <c r="A17" s="227" t="s">
        <v>65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79"/>
    </row>
    <row r="18" spans="1:12" ht="3.6" customHeight="1" thickBot="1" x14ac:dyDescent="0.2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279"/>
    </row>
    <row r="19" spans="1:12" ht="13.15" customHeight="1" x14ac:dyDescent="0.2">
      <c r="A19" s="142" t="s">
        <v>31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279"/>
    </row>
    <row r="20" spans="1:12" ht="13.15" customHeight="1" thickBot="1" x14ac:dyDescent="0.25">
      <c r="A20" s="238" t="s">
        <v>14</v>
      </c>
      <c r="B20" s="239"/>
      <c r="C20" s="239"/>
      <c r="D20" s="16"/>
      <c r="E20" s="14"/>
      <c r="F20" s="73" t="s">
        <v>3</v>
      </c>
      <c r="G20" s="85">
        <v>12</v>
      </c>
      <c r="H20" s="4"/>
      <c r="I20" s="87">
        <v>36.68</v>
      </c>
      <c r="J20" s="31">
        <f>$G$20*$I$20</f>
        <v>440.15999999999997</v>
      </c>
      <c r="K20" s="10"/>
      <c r="L20" s="283" t="s">
        <v>110</v>
      </c>
    </row>
    <row r="21" spans="1:12" ht="13.9" customHeight="1" thickBot="1" x14ac:dyDescent="0.25">
      <c r="A21" s="139"/>
      <c r="B21" s="140"/>
      <c r="C21" s="141"/>
      <c r="D21" s="12"/>
      <c r="E21" s="12"/>
      <c r="F21" s="51" t="s">
        <v>3</v>
      </c>
      <c r="G21" s="86">
        <v>0</v>
      </c>
      <c r="H21" s="13"/>
      <c r="I21" s="88">
        <v>0</v>
      </c>
      <c r="J21" s="32">
        <f>$G$21*$I$21</f>
        <v>0</v>
      </c>
      <c r="K21" s="11"/>
      <c r="L21" s="279"/>
    </row>
    <row r="22" spans="1:12" ht="3.6" customHeight="1" thickBot="1" x14ac:dyDescent="0.2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79"/>
    </row>
    <row r="23" spans="1:12" ht="15.6" customHeight="1" x14ac:dyDescent="0.2">
      <c r="A23" s="142" t="s">
        <v>32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4"/>
      <c r="L23" s="279"/>
    </row>
    <row r="24" spans="1:12" ht="22.9" customHeight="1" x14ac:dyDescent="0.2">
      <c r="A24" s="173"/>
      <c r="B24" s="174"/>
      <c r="C24" s="174"/>
      <c r="D24" s="174"/>
      <c r="E24" s="174"/>
      <c r="F24" s="174"/>
      <c r="G24" s="174"/>
      <c r="H24" s="174"/>
      <c r="I24" s="8" t="s">
        <v>10</v>
      </c>
      <c r="J24" s="9" t="s">
        <v>0</v>
      </c>
      <c r="K24" s="17"/>
      <c r="L24" s="279"/>
    </row>
    <row r="25" spans="1:12" ht="21" customHeight="1" x14ac:dyDescent="0.2">
      <c r="A25" s="149" t="s">
        <v>77</v>
      </c>
      <c r="B25" s="150"/>
      <c r="C25" s="150"/>
      <c r="D25" s="150"/>
      <c r="E25" s="150"/>
      <c r="F25" s="73" t="s">
        <v>6</v>
      </c>
      <c r="G25" s="85">
        <v>800</v>
      </c>
      <c r="H25" s="4"/>
      <c r="I25" s="87">
        <v>34.200000000000003</v>
      </c>
      <c r="J25" s="31">
        <f>I25*G25</f>
        <v>27360.000000000004</v>
      </c>
      <c r="K25" s="18"/>
      <c r="L25" s="283" t="s">
        <v>110</v>
      </c>
    </row>
    <row r="26" spans="1:12" ht="15" customHeight="1" x14ac:dyDescent="0.2">
      <c r="A26" s="149"/>
      <c r="B26" s="150"/>
      <c r="C26" s="150"/>
      <c r="D26" s="150"/>
      <c r="E26" s="150"/>
      <c r="F26" s="73" t="s">
        <v>6</v>
      </c>
      <c r="G26" s="85">
        <v>0</v>
      </c>
      <c r="H26" s="4"/>
      <c r="I26" s="87">
        <v>0</v>
      </c>
      <c r="J26" s="31">
        <f t="shared" ref="J26:J28" si="0">I26*G26</f>
        <v>0</v>
      </c>
      <c r="K26" s="18"/>
      <c r="L26" s="279"/>
    </row>
    <row r="27" spans="1:12" ht="15" customHeight="1" x14ac:dyDescent="0.2">
      <c r="A27" s="149"/>
      <c r="B27" s="150"/>
      <c r="C27" s="150"/>
      <c r="D27" s="150"/>
      <c r="E27" s="150"/>
      <c r="F27" s="73" t="s">
        <v>6</v>
      </c>
      <c r="G27" s="85">
        <v>0</v>
      </c>
      <c r="H27" s="4"/>
      <c r="I27" s="87">
        <v>0</v>
      </c>
      <c r="J27" s="31">
        <f t="shared" ref="J27" si="1">I27*G27</f>
        <v>0</v>
      </c>
      <c r="K27" s="18"/>
      <c r="L27" s="279"/>
    </row>
    <row r="28" spans="1:12" ht="15" customHeight="1" x14ac:dyDescent="0.2">
      <c r="A28" s="149"/>
      <c r="B28" s="150"/>
      <c r="C28" s="150"/>
      <c r="D28" s="150"/>
      <c r="E28" s="150"/>
      <c r="F28" s="73" t="s">
        <v>6</v>
      </c>
      <c r="G28" s="85">
        <v>0</v>
      </c>
      <c r="H28" s="4"/>
      <c r="I28" s="87">
        <v>0</v>
      </c>
      <c r="J28" s="31">
        <f t="shared" si="0"/>
        <v>0</v>
      </c>
      <c r="K28" s="18"/>
      <c r="L28" s="279"/>
    </row>
    <row r="29" spans="1:12" ht="24" customHeight="1" x14ac:dyDescent="0.2">
      <c r="A29" s="149" t="s">
        <v>67</v>
      </c>
      <c r="B29" s="150"/>
      <c r="C29" s="150"/>
      <c r="D29" s="150"/>
      <c r="E29" s="150"/>
      <c r="F29" s="73" t="s">
        <v>6</v>
      </c>
      <c r="G29" s="85">
        <v>0</v>
      </c>
      <c r="H29" s="4"/>
      <c r="I29" s="87">
        <v>0</v>
      </c>
      <c r="J29" s="31">
        <f>I29*G29</f>
        <v>0</v>
      </c>
      <c r="K29" s="18"/>
      <c r="L29" s="279"/>
    </row>
    <row r="30" spans="1:12" ht="15" customHeight="1" x14ac:dyDescent="0.2">
      <c r="A30" s="149"/>
      <c r="B30" s="150"/>
      <c r="C30" s="150"/>
      <c r="D30" s="150"/>
      <c r="E30" s="150"/>
      <c r="F30" s="73" t="s">
        <v>6</v>
      </c>
      <c r="G30" s="85">
        <v>0</v>
      </c>
      <c r="H30" s="4"/>
      <c r="I30" s="87">
        <v>0</v>
      </c>
      <c r="J30" s="31">
        <f t="shared" ref="J30:J32" si="2">I30*G30</f>
        <v>0</v>
      </c>
      <c r="K30" s="18"/>
      <c r="L30" s="279"/>
    </row>
    <row r="31" spans="1:12" ht="15" customHeight="1" x14ac:dyDescent="0.2">
      <c r="A31" s="169" t="s">
        <v>40</v>
      </c>
      <c r="B31" s="170"/>
      <c r="C31" s="170"/>
      <c r="D31" s="170"/>
      <c r="E31" s="170"/>
      <c r="F31" s="170"/>
      <c r="G31" s="6">
        <f>SUM(G25:G30)</f>
        <v>800</v>
      </c>
      <c r="H31" s="167"/>
      <c r="I31" s="167"/>
      <c r="J31" s="168"/>
      <c r="K31" s="18"/>
      <c r="L31" s="279"/>
    </row>
    <row r="32" spans="1:12" ht="15" customHeight="1" x14ac:dyDescent="0.2">
      <c r="A32" s="149" t="s">
        <v>33</v>
      </c>
      <c r="B32" s="150"/>
      <c r="C32" s="150"/>
      <c r="D32" s="150"/>
      <c r="E32" s="150"/>
      <c r="F32" s="73"/>
      <c r="G32" s="85">
        <v>100</v>
      </c>
      <c r="H32" s="48">
        <f>$G$32/$G$31</f>
        <v>0.125</v>
      </c>
      <c r="I32" s="87">
        <v>36.68</v>
      </c>
      <c r="J32" s="31">
        <f t="shared" si="2"/>
        <v>3668</v>
      </c>
      <c r="K32" s="18"/>
      <c r="L32" s="279"/>
    </row>
    <row r="33" spans="1:12" ht="15.6" customHeight="1" thickBot="1" x14ac:dyDescent="0.25">
      <c r="A33" s="136" t="s">
        <v>1</v>
      </c>
      <c r="B33" s="137"/>
      <c r="C33" s="137"/>
      <c r="D33" s="137"/>
      <c r="E33" s="137"/>
      <c r="F33" s="137"/>
      <c r="G33" s="43"/>
      <c r="H33" s="39"/>
      <c r="I33" s="40"/>
      <c r="J33" s="24">
        <f>SUM(J25:J32)</f>
        <v>31028.000000000004</v>
      </c>
      <c r="K33" s="19">
        <f>$J$33/$J$101</f>
        <v>0.57137725554467889</v>
      </c>
      <c r="L33" s="279"/>
    </row>
    <row r="34" spans="1:12" ht="3.6" customHeight="1" thickBot="1" x14ac:dyDescent="0.25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279"/>
    </row>
    <row r="35" spans="1:12" ht="12" customHeight="1" x14ac:dyDescent="0.2">
      <c r="A35" s="142" t="s">
        <v>22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4"/>
      <c r="L35" s="279"/>
    </row>
    <row r="36" spans="1:12" ht="15" customHeight="1" x14ac:dyDescent="0.2">
      <c r="A36" s="165" t="s">
        <v>21</v>
      </c>
      <c r="B36" s="166"/>
      <c r="C36" s="166"/>
      <c r="D36" s="166"/>
      <c r="E36" s="166"/>
      <c r="F36" s="166"/>
      <c r="G36" s="166"/>
      <c r="H36" s="166"/>
      <c r="I36" s="166"/>
      <c r="J36" s="166"/>
      <c r="K36" s="22"/>
      <c r="L36" s="279"/>
    </row>
    <row r="37" spans="1:12" ht="15.6" customHeight="1" x14ac:dyDescent="0.2">
      <c r="A37" s="163" t="s">
        <v>34</v>
      </c>
      <c r="B37" s="164"/>
      <c r="C37" s="164"/>
      <c r="D37" s="164"/>
      <c r="E37" s="164"/>
      <c r="F37" s="164"/>
      <c r="G37" s="89">
        <v>2</v>
      </c>
      <c r="H37" s="167"/>
      <c r="I37" s="167"/>
      <c r="J37" s="167"/>
      <c r="K37" s="22"/>
      <c r="L37" s="279"/>
    </row>
    <row r="38" spans="1:12" ht="15.6" customHeight="1" x14ac:dyDescent="0.2">
      <c r="A38" s="163" t="s">
        <v>53</v>
      </c>
      <c r="B38" s="164"/>
      <c r="C38" s="164"/>
      <c r="D38" s="164"/>
      <c r="E38" s="164"/>
      <c r="F38" s="164"/>
      <c r="G38" s="60">
        <f>$G$37*$I$15</f>
        <v>24</v>
      </c>
      <c r="H38" s="72"/>
      <c r="I38" s="72"/>
      <c r="J38" s="72"/>
      <c r="K38" s="22"/>
      <c r="L38" s="279"/>
    </row>
    <row r="39" spans="1:12" ht="12.6" customHeight="1" thickBot="1" x14ac:dyDescent="0.25">
      <c r="A39" s="242" t="s">
        <v>94</v>
      </c>
      <c r="B39" s="243"/>
      <c r="C39" s="243"/>
      <c r="D39" s="243"/>
      <c r="E39" s="181"/>
      <c r="F39" s="181"/>
      <c r="G39" s="181"/>
      <c r="H39" s="181"/>
      <c r="I39" s="181"/>
      <c r="J39" s="182"/>
      <c r="K39" s="22"/>
      <c r="L39" s="279"/>
    </row>
    <row r="40" spans="1:12" ht="15.6" customHeight="1" thickBot="1" x14ac:dyDescent="0.25">
      <c r="A40" s="175">
        <v>2</v>
      </c>
      <c r="B40" s="176"/>
      <c r="C40" s="176"/>
      <c r="D40" s="176"/>
      <c r="E40" s="164" t="s">
        <v>35</v>
      </c>
      <c r="F40" s="164"/>
      <c r="G40" s="135">
        <f>G38*A40</f>
        <v>48</v>
      </c>
      <c r="H40" s="4"/>
      <c r="I40" s="87">
        <v>34.200000000000003</v>
      </c>
      <c r="J40" s="31">
        <f>$G$40*$I$40</f>
        <v>1641.6000000000001</v>
      </c>
      <c r="K40" s="22"/>
      <c r="L40" s="279"/>
    </row>
    <row r="41" spans="1:12" ht="15" customHeight="1" x14ac:dyDescent="0.2">
      <c r="A41" s="179" t="s">
        <v>69</v>
      </c>
      <c r="B41" s="180"/>
      <c r="C41" s="180"/>
      <c r="D41" s="180"/>
      <c r="E41" s="180"/>
      <c r="F41" s="180"/>
      <c r="G41" s="180"/>
      <c r="H41" s="180"/>
      <c r="I41" s="180"/>
      <c r="J41" s="180"/>
      <c r="K41" s="22"/>
      <c r="L41" s="279"/>
    </row>
    <row r="42" spans="1:12" ht="14.45" customHeight="1" thickBot="1" x14ac:dyDescent="0.25">
      <c r="A42" s="177" t="s">
        <v>109</v>
      </c>
      <c r="B42" s="178"/>
      <c r="C42" s="178"/>
      <c r="D42" s="178"/>
      <c r="E42" s="23"/>
      <c r="F42" s="218" t="s">
        <v>52</v>
      </c>
      <c r="G42" s="218"/>
      <c r="H42" s="244"/>
      <c r="I42" s="88">
        <f>50*0.3</f>
        <v>15</v>
      </c>
      <c r="J42" s="32">
        <f>$G$38*$I$42</f>
        <v>360</v>
      </c>
      <c r="K42" s="19">
        <f>($J$40+$J$42)/$J$101</f>
        <v>3.6859246960752517E-2</v>
      </c>
      <c r="L42" s="279"/>
    </row>
    <row r="43" spans="1:12" ht="3.6" customHeight="1" thickBot="1" x14ac:dyDescent="0.25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279"/>
    </row>
    <row r="44" spans="1:12" ht="32.450000000000003" customHeight="1" x14ac:dyDescent="0.2">
      <c r="A44" s="142" t="s">
        <v>95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4"/>
      <c r="L44" s="279"/>
    </row>
    <row r="45" spans="1:12" ht="43.15" customHeight="1" x14ac:dyDescent="0.2">
      <c r="A45" s="171"/>
      <c r="B45" s="172"/>
      <c r="C45" s="172"/>
      <c r="D45" s="172"/>
      <c r="E45" s="172"/>
      <c r="F45" s="64" t="s">
        <v>70</v>
      </c>
      <c r="G45" s="65" t="s">
        <v>72</v>
      </c>
      <c r="H45" s="66" t="s">
        <v>73</v>
      </c>
      <c r="I45" s="66" t="s">
        <v>71</v>
      </c>
      <c r="J45" s="71" t="s">
        <v>64</v>
      </c>
      <c r="K45" s="17"/>
      <c r="L45" s="279"/>
    </row>
    <row r="46" spans="1:12" ht="14.45" customHeight="1" thickBot="1" x14ac:dyDescent="0.25">
      <c r="A46" s="147" t="s">
        <v>42</v>
      </c>
      <c r="B46" s="148"/>
      <c r="C46" s="148"/>
      <c r="D46" s="148"/>
      <c r="E46" s="14"/>
      <c r="F46" s="90">
        <v>0</v>
      </c>
      <c r="G46" s="91">
        <v>0</v>
      </c>
      <c r="H46" s="67">
        <f>F46/$I$13</f>
        <v>0</v>
      </c>
      <c r="I46" s="21" t="e">
        <f>$F$46/$G$13</f>
        <v>#DIV/0!</v>
      </c>
      <c r="J46" s="31">
        <f>$G$46*$F$46</f>
        <v>0</v>
      </c>
      <c r="K46" s="10"/>
      <c r="L46" s="279"/>
    </row>
    <row r="47" spans="1:12" ht="14.1" customHeight="1" thickBot="1" x14ac:dyDescent="0.25">
      <c r="A47" s="246"/>
      <c r="B47" s="247"/>
      <c r="C47" s="248"/>
      <c r="D47" s="14"/>
      <c r="E47" s="14"/>
      <c r="F47" s="90">
        <v>0</v>
      </c>
      <c r="G47" s="91">
        <v>0</v>
      </c>
      <c r="H47" s="67">
        <f>F47/$I$13</f>
        <v>0</v>
      </c>
      <c r="I47" s="21" t="e">
        <f>$F$47/$G$13</f>
        <v>#DIV/0!</v>
      </c>
      <c r="J47" s="31">
        <f>G47*F47</f>
        <v>0</v>
      </c>
      <c r="K47" s="15"/>
      <c r="L47" s="279"/>
    </row>
    <row r="48" spans="1:12" ht="14.1" customHeight="1" x14ac:dyDescent="0.2">
      <c r="A48" s="44"/>
      <c r="B48" s="16"/>
      <c r="C48" s="16"/>
      <c r="D48" s="16"/>
      <c r="E48" s="16"/>
      <c r="F48" s="16"/>
      <c r="G48" s="151" t="s">
        <v>43</v>
      </c>
      <c r="H48" s="151"/>
      <c r="I48" s="151"/>
      <c r="J48" s="45">
        <f>$J$49/$I$15/$G$11</f>
        <v>0</v>
      </c>
      <c r="K48" s="10"/>
      <c r="L48" s="279"/>
    </row>
    <row r="49" spans="1:15" ht="14.1" customHeight="1" thickBot="1" x14ac:dyDescent="0.25">
      <c r="A49" s="136" t="s">
        <v>1</v>
      </c>
      <c r="B49" s="137"/>
      <c r="C49" s="137"/>
      <c r="D49" s="137"/>
      <c r="E49" s="137"/>
      <c r="F49" s="137"/>
      <c r="G49" s="137"/>
      <c r="H49" s="137"/>
      <c r="I49" s="138"/>
      <c r="J49" s="24">
        <f>SUM($J$46:$J$47)</f>
        <v>0</v>
      </c>
      <c r="K49" s="19">
        <f>$J$49/$J$101</f>
        <v>0</v>
      </c>
      <c r="L49" s="279"/>
    </row>
    <row r="50" spans="1:15" ht="15" customHeight="1" thickBot="1" x14ac:dyDescent="0.25">
      <c r="A50" s="230"/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79"/>
    </row>
    <row r="51" spans="1:15" ht="30.6" customHeight="1" x14ac:dyDescent="0.2">
      <c r="A51" s="142" t="s">
        <v>44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44"/>
      <c r="L51" s="279"/>
    </row>
    <row r="52" spans="1:15" ht="30" customHeight="1" x14ac:dyDescent="0.2">
      <c r="A52" s="49"/>
      <c r="B52" s="50"/>
      <c r="C52" s="50"/>
      <c r="D52" s="50"/>
      <c r="E52" s="50"/>
      <c r="F52" s="76" t="s">
        <v>59</v>
      </c>
      <c r="G52" s="146" t="s">
        <v>96</v>
      </c>
      <c r="H52" s="146"/>
      <c r="I52" s="56" t="s">
        <v>61</v>
      </c>
      <c r="J52" s="56"/>
      <c r="K52" s="10"/>
      <c r="L52" s="279"/>
    </row>
    <row r="53" spans="1:15" ht="9.6" customHeight="1" x14ac:dyDescent="0.15">
      <c r="A53" s="49"/>
      <c r="B53" s="50"/>
      <c r="C53" s="50"/>
      <c r="D53" s="50"/>
      <c r="E53" s="50"/>
      <c r="F53" s="152" t="s">
        <v>60</v>
      </c>
      <c r="G53" s="153"/>
      <c r="H53" s="154"/>
      <c r="I53" s="76"/>
      <c r="J53" s="76"/>
      <c r="K53" s="10"/>
      <c r="L53" s="279"/>
    </row>
    <row r="54" spans="1:15" ht="15" customHeight="1" x14ac:dyDescent="0.2">
      <c r="A54" s="149" t="s">
        <v>37</v>
      </c>
      <c r="B54" s="150"/>
      <c r="C54" s="150"/>
      <c r="D54" s="150"/>
      <c r="E54" s="150"/>
      <c r="F54" s="92">
        <v>13</v>
      </c>
      <c r="G54" s="145">
        <v>23</v>
      </c>
      <c r="H54" s="145"/>
      <c r="I54" s="93">
        <v>4</v>
      </c>
      <c r="J54" s="59">
        <f>IF(F54="","1",F54)*IF(G54="","1",G54)*IF(I54="","1",I54)</f>
        <v>1196</v>
      </c>
      <c r="K54" s="10"/>
      <c r="L54" s="279"/>
    </row>
    <row r="55" spans="1:15" ht="15" customHeight="1" x14ac:dyDescent="0.2">
      <c r="A55" s="149" t="s">
        <v>36</v>
      </c>
      <c r="B55" s="150"/>
      <c r="C55" s="150"/>
      <c r="D55" s="150"/>
      <c r="E55" s="150"/>
      <c r="F55" s="94">
        <v>13</v>
      </c>
      <c r="G55" s="146">
        <v>23</v>
      </c>
      <c r="H55" s="146"/>
      <c r="I55" s="93">
        <v>5.24</v>
      </c>
      <c r="J55" s="59">
        <f>IF(F55="",1,F55)*IF(G55="",1,G55)*IF(I55="",1,I55)</f>
        <v>1566.76</v>
      </c>
      <c r="K55" s="10"/>
      <c r="L55" s="283" t="s">
        <v>113</v>
      </c>
      <c r="O55" s="55"/>
    </row>
    <row r="56" spans="1:15" ht="15" customHeight="1" x14ac:dyDescent="0.2">
      <c r="A56" s="149" t="s">
        <v>38</v>
      </c>
      <c r="B56" s="150"/>
      <c r="C56" s="150"/>
      <c r="D56" s="150"/>
      <c r="E56" s="150"/>
      <c r="F56" s="94"/>
      <c r="G56" s="146"/>
      <c r="H56" s="146"/>
      <c r="I56" s="93">
        <v>0</v>
      </c>
      <c r="J56" s="59">
        <f>IF(F56="",1,F56)*IF(G56="",1,G56)*IF(I56="",1,I56)</f>
        <v>0</v>
      </c>
      <c r="K56" s="10"/>
      <c r="L56" s="279"/>
    </row>
    <row r="57" spans="1:15" ht="15" customHeight="1" x14ac:dyDescent="0.2">
      <c r="A57" s="149" t="s">
        <v>13</v>
      </c>
      <c r="B57" s="150"/>
      <c r="C57" s="150"/>
      <c r="D57" s="150"/>
      <c r="E57" s="150"/>
      <c r="F57" s="94"/>
      <c r="G57" s="146"/>
      <c r="H57" s="146"/>
      <c r="I57" s="93">
        <v>0</v>
      </c>
      <c r="J57" s="59">
        <f>IF(F57="",1,F57)*IF(G57="",1,G57)*IF(I57="",1,I57)</f>
        <v>0</v>
      </c>
      <c r="K57" s="10"/>
      <c r="L57" s="279"/>
    </row>
    <row r="58" spans="1:15" ht="14.45" customHeight="1" x14ac:dyDescent="0.2">
      <c r="A58" s="149" t="s">
        <v>20</v>
      </c>
      <c r="B58" s="150"/>
      <c r="C58" s="150"/>
      <c r="D58" s="150"/>
      <c r="E58" s="150"/>
      <c r="F58" s="94">
        <v>12</v>
      </c>
      <c r="G58" s="146"/>
      <c r="H58" s="146"/>
      <c r="I58" s="93">
        <v>104</v>
      </c>
      <c r="J58" s="59">
        <f>IF(F58="",1,F58)*IF(G58="",1,G58)*IF(I58="",1,I58)</f>
        <v>1248</v>
      </c>
      <c r="K58" s="10"/>
      <c r="L58" s="279"/>
    </row>
    <row r="59" spans="1:15" ht="15" customHeight="1" x14ac:dyDescent="0.2">
      <c r="A59" s="149" t="s">
        <v>11</v>
      </c>
      <c r="B59" s="150"/>
      <c r="C59" s="150"/>
      <c r="D59" s="150"/>
      <c r="E59" s="150"/>
      <c r="F59" s="94">
        <v>12</v>
      </c>
      <c r="G59" s="146"/>
      <c r="H59" s="146"/>
      <c r="I59" s="93">
        <v>29.4</v>
      </c>
      <c r="J59" s="59">
        <f>(IF(F59="","1",F59))*(IF(G59="","1",G59))*(IF(I59="","1",I59))</f>
        <v>352.79999999999995</v>
      </c>
      <c r="K59" s="10"/>
      <c r="L59" s="279"/>
    </row>
    <row r="60" spans="1:15" ht="15" customHeight="1" x14ac:dyDescent="0.2">
      <c r="A60" s="149" t="s">
        <v>12</v>
      </c>
      <c r="B60" s="150"/>
      <c r="C60" s="150"/>
      <c r="D60" s="150"/>
      <c r="E60" s="150"/>
      <c r="F60" s="94">
        <v>13</v>
      </c>
      <c r="G60" s="146"/>
      <c r="H60" s="146"/>
      <c r="I60" s="93">
        <v>96.41</v>
      </c>
      <c r="J60" s="59">
        <f>IF(F$60="",1,F60)*IF(G60="",1,G60)*IF(I60="",1,I60)</f>
        <v>1253.33</v>
      </c>
      <c r="K60" s="10"/>
      <c r="L60" s="283" t="s">
        <v>113</v>
      </c>
    </row>
    <row r="61" spans="1:15" ht="15" customHeight="1" x14ac:dyDescent="0.2">
      <c r="A61" s="149" t="s">
        <v>19</v>
      </c>
      <c r="B61" s="150"/>
      <c r="C61" s="150"/>
      <c r="D61" s="150"/>
      <c r="E61" s="150"/>
      <c r="F61" s="94">
        <v>12</v>
      </c>
      <c r="G61" s="146"/>
      <c r="H61" s="146"/>
      <c r="I61" s="93">
        <v>50.46</v>
      </c>
      <c r="J61" s="59">
        <f>IF(F$61="",1,F61)*IF(G61="",1,G61)*IF(I61="",1,I61)</f>
        <v>605.52</v>
      </c>
      <c r="K61" s="10"/>
      <c r="L61" s="279"/>
    </row>
    <row r="62" spans="1:15" ht="15" customHeight="1" x14ac:dyDescent="0.2">
      <c r="A62" s="149" t="s">
        <v>39</v>
      </c>
      <c r="B62" s="150"/>
      <c r="C62" s="150"/>
      <c r="D62" s="150"/>
      <c r="E62" s="150"/>
      <c r="F62" s="94"/>
      <c r="G62" s="146"/>
      <c r="H62" s="146"/>
      <c r="I62" s="93">
        <v>0</v>
      </c>
      <c r="J62" s="59">
        <f>IF(F$62="",1,F62)*IF(G62="",1,G62)*IF(I62="",1,I62)</f>
        <v>0</v>
      </c>
      <c r="K62" s="10"/>
      <c r="L62" s="279"/>
    </row>
    <row r="63" spans="1:15" ht="15" customHeight="1" x14ac:dyDescent="0.2">
      <c r="A63" s="240" t="s">
        <v>112</v>
      </c>
      <c r="B63" s="241"/>
      <c r="C63" s="241"/>
      <c r="D63" s="241"/>
      <c r="E63" s="14"/>
      <c r="F63" s="94">
        <v>13</v>
      </c>
      <c r="G63" s="146">
        <v>23</v>
      </c>
      <c r="H63" s="146"/>
      <c r="I63" s="93">
        <v>2.4</v>
      </c>
      <c r="J63" s="59">
        <f>IF(F63="",1,F63)*IF(G63="",1,G63)*IF(I63="",1,I63)</f>
        <v>717.6</v>
      </c>
      <c r="K63" s="10"/>
      <c r="L63" s="279"/>
    </row>
    <row r="64" spans="1:15" ht="15" customHeight="1" x14ac:dyDescent="0.2">
      <c r="A64" s="240"/>
      <c r="B64" s="241"/>
      <c r="C64" s="241"/>
      <c r="D64" s="241"/>
      <c r="E64" s="14"/>
      <c r="F64" s="94"/>
      <c r="G64" s="146"/>
      <c r="H64" s="146"/>
      <c r="I64" s="93">
        <v>0</v>
      </c>
      <c r="J64" s="59">
        <f>IF(F64="",1,F64)*IF(G64="",1,G64)*IF(I64="",1,I64)</f>
        <v>0</v>
      </c>
      <c r="K64" s="10"/>
      <c r="L64" s="279"/>
    </row>
    <row r="65" spans="1:12" ht="15" customHeight="1" x14ac:dyDescent="0.2">
      <c r="A65" s="240"/>
      <c r="B65" s="241"/>
      <c r="C65" s="241"/>
      <c r="D65" s="241"/>
      <c r="E65" s="14"/>
      <c r="F65" s="94"/>
      <c r="G65" s="146"/>
      <c r="H65" s="146"/>
      <c r="I65" s="93">
        <v>0</v>
      </c>
      <c r="J65" s="59">
        <f>IF(F65="",1,F65)*IF(G65="",1,G65)*IF(I65="",1,I65)</f>
        <v>0</v>
      </c>
      <c r="K65" s="10"/>
      <c r="L65" s="279"/>
    </row>
    <row r="66" spans="1:12" ht="15" customHeight="1" thickBot="1" x14ac:dyDescent="0.25">
      <c r="A66" s="136" t="s">
        <v>1</v>
      </c>
      <c r="B66" s="137"/>
      <c r="C66" s="137"/>
      <c r="D66" s="137"/>
      <c r="E66" s="137"/>
      <c r="F66" s="137"/>
      <c r="G66" s="137"/>
      <c r="H66" s="137"/>
      <c r="I66" s="138"/>
      <c r="J66" s="24">
        <f>SUM($J$54:$J$65)</f>
        <v>6940.01</v>
      </c>
      <c r="K66" s="19">
        <f>$J$66/$J$101</f>
        <v>0.12779953162474625</v>
      </c>
      <c r="L66" s="279"/>
    </row>
    <row r="67" spans="1:12" ht="5.45" customHeight="1" thickBot="1" x14ac:dyDescent="0.2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279"/>
    </row>
    <row r="68" spans="1:12" ht="32.450000000000003" customHeight="1" x14ac:dyDescent="0.2">
      <c r="A68" s="142" t="s">
        <v>87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4"/>
      <c r="L68" s="279"/>
    </row>
    <row r="69" spans="1:12" ht="69.75" customHeight="1" x14ac:dyDescent="0.2">
      <c r="A69" s="149" t="s">
        <v>78</v>
      </c>
      <c r="B69" s="150"/>
      <c r="C69" s="150"/>
      <c r="D69" s="73" t="s">
        <v>16</v>
      </c>
      <c r="E69" s="95">
        <v>30</v>
      </c>
      <c r="F69" s="134" t="s">
        <v>6</v>
      </c>
      <c r="G69" s="95">
        <v>800</v>
      </c>
      <c r="H69" s="61" t="s">
        <v>15</v>
      </c>
      <c r="I69" s="87">
        <v>6.4111109999999999E-2</v>
      </c>
      <c r="J69" s="31">
        <f>I69*G69*E69</f>
        <v>1538.6666399999999</v>
      </c>
      <c r="K69" s="18"/>
      <c r="L69" s="284" t="s">
        <v>111</v>
      </c>
    </row>
    <row r="70" spans="1:12" ht="24.6" customHeight="1" x14ac:dyDescent="0.2">
      <c r="A70" s="149" t="s">
        <v>79</v>
      </c>
      <c r="B70" s="150"/>
      <c r="C70" s="150"/>
      <c r="D70" s="73" t="s">
        <v>16</v>
      </c>
      <c r="E70" s="95"/>
      <c r="F70" s="134" t="s">
        <v>6</v>
      </c>
      <c r="G70" s="95"/>
      <c r="H70" s="61" t="s">
        <v>15</v>
      </c>
      <c r="I70" s="87">
        <v>0</v>
      </c>
      <c r="J70" s="31">
        <f>I70*G70</f>
        <v>0</v>
      </c>
      <c r="K70" s="18"/>
      <c r="L70" s="279"/>
    </row>
    <row r="71" spans="1:12" ht="19.149999999999999" customHeight="1" x14ac:dyDescent="0.2">
      <c r="A71" s="149"/>
      <c r="B71" s="150"/>
      <c r="C71" s="150"/>
      <c r="D71" s="73" t="s">
        <v>16</v>
      </c>
      <c r="E71" s="95"/>
      <c r="F71" s="134" t="s">
        <v>6</v>
      </c>
      <c r="G71" s="95"/>
      <c r="H71" s="61" t="s">
        <v>15</v>
      </c>
      <c r="I71" s="87">
        <v>0</v>
      </c>
      <c r="J71" s="31">
        <f t="shared" ref="J71:J72" si="3">I71*G71</f>
        <v>0</v>
      </c>
      <c r="K71" s="18"/>
      <c r="L71" s="279"/>
    </row>
    <row r="72" spans="1:12" ht="18" customHeight="1" x14ac:dyDescent="0.2">
      <c r="A72" s="149"/>
      <c r="B72" s="150"/>
      <c r="C72" s="150"/>
      <c r="D72" s="73" t="s">
        <v>16</v>
      </c>
      <c r="E72" s="95"/>
      <c r="F72" s="134" t="s">
        <v>6</v>
      </c>
      <c r="G72" s="95"/>
      <c r="H72" s="61" t="s">
        <v>15</v>
      </c>
      <c r="I72" s="87">
        <v>0</v>
      </c>
      <c r="J72" s="31">
        <f t="shared" si="3"/>
        <v>0</v>
      </c>
      <c r="K72" s="18"/>
      <c r="L72" s="279"/>
    </row>
    <row r="73" spans="1:12" ht="16.149999999999999" customHeight="1" thickBot="1" x14ac:dyDescent="0.25">
      <c r="A73" s="136" t="s">
        <v>1</v>
      </c>
      <c r="B73" s="137"/>
      <c r="C73" s="137"/>
      <c r="D73" s="137"/>
      <c r="E73" s="137"/>
      <c r="F73" s="137"/>
      <c r="G73" s="137"/>
      <c r="H73" s="137"/>
      <c r="I73" s="138"/>
      <c r="J73" s="24">
        <f>SUM(J69:J72)</f>
        <v>1538.6666399999999</v>
      </c>
      <c r="K73" s="19">
        <f>$J$73/$J$101</f>
        <v>2.8334379333548803E-2</v>
      </c>
      <c r="L73" s="279"/>
    </row>
    <row r="74" spans="1:12" ht="5.45" customHeight="1" thickBot="1" x14ac:dyDescent="0.25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279"/>
    </row>
    <row r="75" spans="1:12" ht="13.9" customHeight="1" thickBot="1" x14ac:dyDescent="0.25">
      <c r="A75" s="142" t="s">
        <v>45</v>
      </c>
      <c r="B75" s="143"/>
      <c r="C75" s="143"/>
      <c r="D75" s="143"/>
      <c r="E75" s="143"/>
      <c r="F75" s="143"/>
      <c r="G75" s="143"/>
      <c r="H75" s="143"/>
      <c r="I75" s="143"/>
      <c r="J75" s="143"/>
      <c r="K75" s="144"/>
      <c r="L75" s="279"/>
    </row>
    <row r="76" spans="1:12" ht="14.1" customHeight="1" thickBot="1" x14ac:dyDescent="0.25">
      <c r="A76" s="246"/>
      <c r="B76" s="247"/>
      <c r="C76" s="248"/>
      <c r="D76" s="16"/>
      <c r="E76" s="14"/>
      <c r="F76" s="73" t="s">
        <v>3</v>
      </c>
      <c r="G76" s="96">
        <v>0</v>
      </c>
      <c r="H76" s="57" t="s">
        <v>62</v>
      </c>
      <c r="I76" s="87">
        <v>0</v>
      </c>
      <c r="J76" s="31">
        <f>$G$76*$I$76</f>
        <v>0</v>
      </c>
      <c r="K76" s="15"/>
      <c r="L76" s="279"/>
    </row>
    <row r="77" spans="1:12" ht="14.1" customHeight="1" thickBot="1" x14ac:dyDescent="0.25">
      <c r="A77" s="246"/>
      <c r="B77" s="247"/>
      <c r="C77" s="248"/>
      <c r="D77" s="14"/>
      <c r="E77" s="14"/>
      <c r="F77" s="73" t="s">
        <v>3</v>
      </c>
      <c r="G77" s="95">
        <v>0</v>
      </c>
      <c r="H77" s="57" t="s">
        <v>62</v>
      </c>
      <c r="I77" s="87">
        <v>0</v>
      </c>
      <c r="J77" s="31">
        <f>$G$77*$I$77</f>
        <v>0</v>
      </c>
      <c r="K77" s="15"/>
      <c r="L77" s="279"/>
    </row>
    <row r="78" spans="1:12" ht="14.1" customHeight="1" thickBot="1" x14ac:dyDescent="0.25">
      <c r="A78" s="136" t="s">
        <v>1</v>
      </c>
      <c r="B78" s="137"/>
      <c r="C78" s="137"/>
      <c r="D78" s="137"/>
      <c r="E78" s="137"/>
      <c r="F78" s="137"/>
      <c r="G78" s="137"/>
      <c r="H78" s="137"/>
      <c r="I78" s="138"/>
      <c r="J78" s="7">
        <f>SUM(J76:J77)</f>
        <v>0</v>
      </c>
      <c r="K78" s="19">
        <f>$J$78/$J$101</f>
        <v>0</v>
      </c>
      <c r="L78" s="279"/>
    </row>
    <row r="79" spans="1:12" ht="5.45" customHeight="1" thickBot="1" x14ac:dyDescent="0.25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279"/>
    </row>
    <row r="80" spans="1:12" ht="15" customHeight="1" x14ac:dyDescent="0.2">
      <c r="A80" s="142" t="s">
        <v>51</v>
      </c>
      <c r="B80" s="143"/>
      <c r="C80" s="143"/>
      <c r="D80" s="143"/>
      <c r="E80" s="143"/>
      <c r="F80" s="143"/>
      <c r="G80" s="143"/>
      <c r="H80" s="143"/>
      <c r="I80" s="143"/>
      <c r="J80" s="143"/>
      <c r="K80" s="144"/>
      <c r="L80" s="279"/>
    </row>
    <row r="81" spans="1:13" ht="15" customHeight="1" x14ac:dyDescent="0.2">
      <c r="A81" s="149" t="s">
        <v>28</v>
      </c>
      <c r="B81" s="150"/>
      <c r="C81" s="150"/>
      <c r="D81" s="150"/>
      <c r="E81" s="150"/>
      <c r="F81" s="150"/>
      <c r="G81" s="157" t="s">
        <v>29</v>
      </c>
      <c r="H81" s="157"/>
      <c r="I81" s="158"/>
      <c r="J81" s="87">
        <v>8067.89</v>
      </c>
      <c r="K81" s="53">
        <f>$J$81/$J$101</f>
        <v>0.14856931952547245</v>
      </c>
      <c r="L81" s="279"/>
    </row>
    <row r="82" spans="1:13" ht="7.9" customHeight="1" x14ac:dyDescent="0.2">
      <c r="A82" s="159" t="s">
        <v>58</v>
      </c>
      <c r="B82" s="160"/>
      <c r="C82" s="160"/>
      <c r="D82" s="160"/>
      <c r="E82" s="160"/>
      <c r="F82" s="160"/>
      <c r="G82" s="160"/>
      <c r="H82" s="160"/>
      <c r="I82" s="160"/>
      <c r="J82" s="54">
        <f>$J$81/$I$15/(I13/4.33)</f>
        <v>107.82087561728396</v>
      </c>
      <c r="K82" s="52"/>
      <c r="L82" s="279"/>
    </row>
    <row r="83" spans="1:13" ht="9.6" customHeight="1" x14ac:dyDescent="0.2">
      <c r="A83" s="155" t="s">
        <v>49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7"/>
      <c r="L83" s="279"/>
    </row>
    <row r="84" spans="1:13" s="42" customFormat="1" ht="9.6" customHeight="1" x14ac:dyDescent="0.2">
      <c r="A84" s="186" t="s">
        <v>46</v>
      </c>
      <c r="B84" s="187"/>
      <c r="C84" s="187"/>
      <c r="D84" s="187"/>
      <c r="E84" s="187"/>
      <c r="F84" s="187"/>
      <c r="G84" s="187"/>
      <c r="H84" s="187"/>
      <c r="I84" s="187"/>
      <c r="J84" s="187"/>
      <c r="K84" s="46"/>
      <c r="L84" s="281"/>
      <c r="M84" s="47"/>
    </row>
    <row r="85" spans="1:13" s="42" customFormat="1" ht="9.6" customHeight="1" x14ac:dyDescent="0.2">
      <c r="A85" s="186" t="s">
        <v>47</v>
      </c>
      <c r="B85" s="187"/>
      <c r="C85" s="187"/>
      <c r="D85" s="187"/>
      <c r="E85" s="187"/>
      <c r="F85" s="187"/>
      <c r="G85" s="187"/>
      <c r="H85" s="187"/>
      <c r="I85" s="187"/>
      <c r="J85" s="187"/>
      <c r="K85" s="46"/>
      <c r="L85" s="281"/>
      <c r="M85" s="47"/>
    </row>
    <row r="86" spans="1:13" s="42" customFormat="1" ht="9.6" customHeight="1" x14ac:dyDescent="0.2">
      <c r="A86" s="186" t="s">
        <v>27</v>
      </c>
      <c r="B86" s="187"/>
      <c r="C86" s="187"/>
      <c r="D86" s="187"/>
      <c r="E86" s="187"/>
      <c r="F86" s="187"/>
      <c r="G86" s="187"/>
      <c r="H86" s="187"/>
      <c r="I86" s="187"/>
      <c r="J86" s="187"/>
      <c r="K86" s="46"/>
      <c r="L86" s="281"/>
      <c r="M86" s="47"/>
    </row>
    <row r="87" spans="1:13" s="42" customFormat="1" ht="9.6" customHeight="1" x14ac:dyDescent="0.2">
      <c r="A87" s="186" t="s">
        <v>48</v>
      </c>
      <c r="B87" s="187"/>
      <c r="C87" s="187"/>
      <c r="D87" s="187"/>
      <c r="E87" s="187"/>
      <c r="F87" s="187"/>
      <c r="G87" s="187"/>
      <c r="H87" s="187"/>
      <c r="I87" s="187"/>
      <c r="J87" s="187"/>
      <c r="K87" s="46"/>
      <c r="L87" s="281"/>
      <c r="M87" s="47"/>
    </row>
    <row r="88" spans="1:13" s="42" customFormat="1" ht="9.6" customHeight="1" x14ac:dyDescent="0.2">
      <c r="A88" s="186" t="s">
        <v>17</v>
      </c>
      <c r="B88" s="187"/>
      <c r="C88" s="187"/>
      <c r="D88" s="187"/>
      <c r="E88" s="187"/>
      <c r="F88" s="187"/>
      <c r="G88" s="187"/>
      <c r="H88" s="187"/>
      <c r="I88" s="187"/>
      <c r="J88" s="187"/>
      <c r="K88" s="46"/>
      <c r="L88" s="281"/>
      <c r="M88" s="47"/>
    </row>
    <row r="89" spans="1:13" s="42" customFormat="1" ht="9.6" customHeight="1" x14ac:dyDescent="0.2">
      <c r="A89" s="186" t="s">
        <v>50</v>
      </c>
      <c r="B89" s="187"/>
      <c r="C89" s="187"/>
      <c r="D89" s="187"/>
      <c r="E89" s="187"/>
      <c r="F89" s="187"/>
      <c r="G89" s="187"/>
      <c r="H89" s="187"/>
      <c r="I89" s="187"/>
      <c r="J89" s="187"/>
      <c r="K89" s="46"/>
      <c r="L89" s="281"/>
      <c r="M89" s="47"/>
    </row>
    <row r="90" spans="1:13" ht="5.45" customHeight="1" thickBot="1" x14ac:dyDescent="0.25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279"/>
    </row>
    <row r="91" spans="1:13" ht="14.45" customHeight="1" x14ac:dyDescent="0.2">
      <c r="A91" s="142" t="s">
        <v>54</v>
      </c>
      <c r="B91" s="143"/>
      <c r="C91" s="143"/>
      <c r="D91" s="143"/>
      <c r="E91" s="143"/>
      <c r="F91" s="143"/>
      <c r="G91" s="143"/>
      <c r="H91" s="143"/>
      <c r="I91" s="143"/>
      <c r="J91" s="143"/>
      <c r="K91" s="144"/>
      <c r="L91" s="279"/>
    </row>
    <row r="92" spans="1:13" ht="15.6" customHeight="1" x14ac:dyDescent="0.2">
      <c r="A92" s="191"/>
      <c r="B92" s="192"/>
      <c r="C92" s="192"/>
      <c r="D92" s="192"/>
      <c r="E92" s="193"/>
      <c r="F92" s="73" t="s">
        <v>3</v>
      </c>
      <c r="G92" s="96">
        <v>0</v>
      </c>
      <c r="H92" s="62" t="s">
        <v>62</v>
      </c>
      <c r="I92" s="87">
        <v>0</v>
      </c>
      <c r="J92" s="31">
        <f>G92*I92</f>
        <v>0</v>
      </c>
      <c r="K92" s="10"/>
      <c r="L92" s="279"/>
    </row>
    <row r="93" spans="1:13" ht="15.6" customHeight="1" thickBot="1" x14ac:dyDescent="0.25">
      <c r="A93" s="194"/>
      <c r="B93" s="195"/>
      <c r="C93" s="195"/>
      <c r="D93" s="195"/>
      <c r="E93" s="196"/>
      <c r="F93" s="51" t="s">
        <v>3</v>
      </c>
      <c r="G93" s="97"/>
      <c r="H93" s="63" t="s">
        <v>62</v>
      </c>
      <c r="I93" s="88"/>
      <c r="J93" s="32">
        <f>G93*I93</f>
        <v>0</v>
      </c>
      <c r="K93" s="11"/>
      <c r="L93" s="279"/>
    </row>
    <row r="94" spans="1:13" ht="5.45" customHeight="1" thickBot="1" x14ac:dyDescent="0.25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279"/>
    </row>
    <row r="95" spans="1:13" ht="10.15" customHeight="1" x14ac:dyDescent="0.2">
      <c r="A95" s="183" t="s">
        <v>55</v>
      </c>
      <c r="B95" s="184"/>
      <c r="C95" s="184"/>
      <c r="D95" s="184"/>
      <c r="E95" s="184"/>
      <c r="F95" s="184"/>
      <c r="G95" s="184"/>
      <c r="H95" s="184"/>
      <c r="I95" s="184"/>
      <c r="J95" s="184"/>
      <c r="K95" s="185"/>
      <c r="L95" s="279"/>
    </row>
    <row r="96" spans="1:13" s="29" customFormat="1" ht="18" customHeight="1" thickBot="1" x14ac:dyDescent="0.25">
      <c r="A96" s="190" t="s">
        <v>25</v>
      </c>
      <c r="B96" s="189"/>
      <c r="C96" s="189"/>
      <c r="D96" s="189"/>
      <c r="E96" s="189"/>
      <c r="F96" s="189"/>
      <c r="G96" s="188" t="s">
        <v>24</v>
      </c>
      <c r="H96" s="189"/>
      <c r="I96" s="33" t="s">
        <v>23</v>
      </c>
      <c r="J96" s="88"/>
      <c r="K96" s="28"/>
      <c r="L96" s="282"/>
      <c r="M96" s="30"/>
    </row>
    <row r="97" spans="1:15" ht="5.45" customHeight="1" thickBot="1" x14ac:dyDescent="0.25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279"/>
    </row>
    <row r="98" spans="1:15" ht="10.9" customHeight="1" x14ac:dyDescent="0.2">
      <c r="A98" s="183" t="s">
        <v>30</v>
      </c>
      <c r="B98" s="184"/>
      <c r="C98" s="184"/>
      <c r="D98" s="184"/>
      <c r="E98" s="184"/>
      <c r="F98" s="184"/>
      <c r="G98" s="184"/>
      <c r="H98" s="184"/>
      <c r="I98" s="184"/>
      <c r="J98" s="184"/>
      <c r="K98" s="185"/>
      <c r="L98" s="279"/>
    </row>
    <row r="99" spans="1:15" ht="22.9" customHeight="1" thickBot="1" x14ac:dyDescent="0.25">
      <c r="A99" s="219" t="s">
        <v>18</v>
      </c>
      <c r="B99" s="220"/>
      <c r="C99" s="220"/>
      <c r="D99" s="220"/>
      <c r="E99" s="202">
        <f>J20+J21+J33+J40+J42+J49+J66+J73+J78++J81+J92+J93-J96</f>
        <v>50016.326640000007</v>
      </c>
      <c r="F99" s="203"/>
      <c r="G99" s="218"/>
      <c r="H99" s="218"/>
      <c r="I99" s="58">
        <f>J99/E99</f>
        <v>8.5723008625968933E-2</v>
      </c>
      <c r="J99" s="98">
        <v>4287.55</v>
      </c>
      <c r="K99" s="27"/>
      <c r="L99" s="279"/>
    </row>
    <row r="100" spans="1:15" ht="5.45" customHeight="1" thickBot="1" x14ac:dyDescent="0.25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279"/>
    </row>
    <row r="101" spans="1:15" ht="15" customHeight="1" thickBot="1" x14ac:dyDescent="0.25">
      <c r="A101" s="204" t="s">
        <v>56</v>
      </c>
      <c r="B101" s="205"/>
      <c r="C101" s="205"/>
      <c r="D101" s="205"/>
      <c r="E101" s="205"/>
      <c r="F101" s="205"/>
      <c r="G101" s="205"/>
      <c r="H101" s="205"/>
      <c r="I101" s="206"/>
      <c r="J101" s="207">
        <f>$E$99+$J$99</f>
        <v>54303.87664000001</v>
      </c>
      <c r="K101" s="208"/>
      <c r="L101" s="279"/>
    </row>
    <row r="102" spans="1:15" ht="10.15" customHeight="1" thickBot="1" x14ac:dyDescent="0.25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279"/>
    </row>
    <row r="103" spans="1:15" ht="19.149999999999999" customHeight="1" thickBot="1" x14ac:dyDescent="0.25">
      <c r="A103" s="209" t="s">
        <v>57</v>
      </c>
      <c r="B103" s="210"/>
      <c r="C103" s="210"/>
      <c r="D103" s="210"/>
      <c r="E103" s="210"/>
      <c r="F103" s="210"/>
      <c r="G103" s="210"/>
      <c r="H103" s="210"/>
      <c r="I103" s="211"/>
      <c r="J103" s="212">
        <f>ROUND(($J$101/$I$15/$G$11),2)</f>
        <v>5.66</v>
      </c>
      <c r="K103" s="213"/>
      <c r="L103" s="279"/>
      <c r="O103" s="34"/>
    </row>
    <row r="104" spans="1:15" ht="3.6" hidden="1" customHeight="1" x14ac:dyDescent="0.2">
      <c r="A104" s="214"/>
      <c r="B104" s="215"/>
      <c r="C104" s="215"/>
      <c r="D104" s="215"/>
      <c r="E104" s="215"/>
      <c r="F104" s="215"/>
      <c r="G104" s="215"/>
      <c r="H104" s="215"/>
      <c r="I104" s="215"/>
      <c r="J104" s="216"/>
      <c r="K104" s="217"/>
      <c r="L104" s="279"/>
    </row>
    <row r="105" spans="1:15" ht="31.15" customHeight="1" thickBot="1" x14ac:dyDescent="0.25">
      <c r="A105" s="197" t="s">
        <v>80</v>
      </c>
      <c r="B105" s="198"/>
      <c r="C105" s="198"/>
      <c r="D105" s="198"/>
      <c r="E105" s="198"/>
      <c r="F105" s="198"/>
      <c r="G105" s="198"/>
      <c r="H105" s="198"/>
      <c r="I105" s="199"/>
      <c r="J105" s="200">
        <f>$J$101/$I$15</f>
        <v>4525.3230533333344</v>
      </c>
      <c r="K105" s="201"/>
      <c r="L105" s="279"/>
    </row>
    <row r="106" spans="1:15" ht="7.9" customHeight="1" x14ac:dyDescent="0.2">
      <c r="A106" s="2"/>
      <c r="L106" s="279"/>
    </row>
    <row r="107" spans="1:15" ht="10.15" customHeight="1" x14ac:dyDescent="0.2">
      <c r="A107" s="70"/>
    </row>
    <row r="108" spans="1:15" ht="7.15" customHeight="1" x14ac:dyDescent="0.2">
      <c r="A108" s="3"/>
    </row>
  </sheetData>
  <sheetProtection algorithmName="SHA-512" hashValue="ry10F5RRTPRgzj7RTpFvRZAAR9e+jGSCIEoN89jIENGEVoNUIccjpt5SailhCmPNfKOWAGEGKkfonplagbQIRQ==" saltValue="x1UdWsSd6hhSIT89wotRUw==" spinCount="100000" sheet="1" formatCells="0" formatColumns="0" formatRows="0" insertColumns="0" insertRows="0" insertHyperlinks="0" deleteRows="0"/>
  <mergeCells count="134">
    <mergeCell ref="L5:L6"/>
    <mergeCell ref="F42:H42"/>
    <mergeCell ref="A97:K97"/>
    <mergeCell ref="A102:K102"/>
    <mergeCell ref="A1:K1"/>
    <mergeCell ref="A70:C70"/>
    <mergeCell ref="A71:C71"/>
    <mergeCell ref="A72:C72"/>
    <mergeCell ref="A47:C47"/>
    <mergeCell ref="A75:K75"/>
    <mergeCell ref="A76:C76"/>
    <mergeCell ref="A77:C77"/>
    <mergeCell ref="A79:K79"/>
    <mergeCell ref="A78:I78"/>
    <mergeCell ref="J5:K5"/>
    <mergeCell ref="A9:E9"/>
    <mergeCell ref="A10:E10"/>
    <mergeCell ref="A11:E11"/>
    <mergeCell ref="G11:H11"/>
    <mergeCell ref="A2:K2"/>
    <mergeCell ref="A3:K3"/>
    <mergeCell ref="A4:G4"/>
    <mergeCell ref="G5:I5"/>
    <mergeCell ref="A5:F5"/>
    <mergeCell ref="A7:K7"/>
    <mergeCell ref="A16:K16"/>
    <mergeCell ref="A17:K17"/>
    <mergeCell ref="A80:K80"/>
    <mergeCell ref="A25:E25"/>
    <mergeCell ref="A23:K23"/>
    <mergeCell ref="A29:E29"/>
    <mergeCell ref="A50:K50"/>
    <mergeCell ref="A32:E32"/>
    <mergeCell ref="G9:H9"/>
    <mergeCell ref="G10:H10"/>
    <mergeCell ref="G12:H12"/>
    <mergeCell ref="G13:H13"/>
    <mergeCell ref="G15:H15"/>
    <mergeCell ref="A13:E13"/>
    <mergeCell ref="A15:E15"/>
    <mergeCell ref="A12:E12"/>
    <mergeCell ref="A14:J14"/>
    <mergeCell ref="A20:C20"/>
    <mergeCell ref="A64:D64"/>
    <mergeCell ref="A65:D65"/>
    <mergeCell ref="A63:D63"/>
    <mergeCell ref="A19:K19"/>
    <mergeCell ref="A39:D39"/>
    <mergeCell ref="A105:I105"/>
    <mergeCell ref="J105:K105"/>
    <mergeCell ref="E99:F99"/>
    <mergeCell ref="A101:I101"/>
    <mergeCell ref="J101:K101"/>
    <mergeCell ref="A103:I103"/>
    <mergeCell ref="J103:K103"/>
    <mergeCell ref="A104:I104"/>
    <mergeCell ref="J104:K104"/>
    <mergeCell ref="A100:K100"/>
    <mergeCell ref="G99:H99"/>
    <mergeCell ref="A99:D99"/>
    <mergeCell ref="A98:K98"/>
    <mergeCell ref="A91:K91"/>
    <mergeCell ref="A90:K90"/>
    <mergeCell ref="A94:K94"/>
    <mergeCell ref="A84:J84"/>
    <mergeCell ref="A85:J85"/>
    <mergeCell ref="A87:J87"/>
    <mergeCell ref="A86:J86"/>
    <mergeCell ref="A88:J88"/>
    <mergeCell ref="A89:J89"/>
    <mergeCell ref="A95:K95"/>
    <mergeCell ref="G96:H96"/>
    <mergeCell ref="A96:F96"/>
    <mergeCell ref="A92:E92"/>
    <mergeCell ref="A93:E93"/>
    <mergeCell ref="G8:H8"/>
    <mergeCell ref="A33:F33"/>
    <mergeCell ref="A37:F37"/>
    <mergeCell ref="A36:J36"/>
    <mergeCell ref="H37:J37"/>
    <mergeCell ref="A38:F38"/>
    <mergeCell ref="H31:J31"/>
    <mergeCell ref="A31:F31"/>
    <mergeCell ref="A45:E45"/>
    <mergeCell ref="A24:H24"/>
    <mergeCell ref="A26:E26"/>
    <mergeCell ref="A28:E28"/>
    <mergeCell ref="A27:E27"/>
    <mergeCell ref="A30:E30"/>
    <mergeCell ref="A35:K35"/>
    <mergeCell ref="E40:F40"/>
    <mergeCell ref="A40:D40"/>
    <mergeCell ref="A42:D42"/>
    <mergeCell ref="A41:J41"/>
    <mergeCell ref="E39:J39"/>
    <mergeCell ref="A83:J83"/>
    <mergeCell ref="G81:I81"/>
    <mergeCell ref="A81:F81"/>
    <mergeCell ref="G55:H55"/>
    <mergeCell ref="G56:H56"/>
    <mergeCell ref="G57:H57"/>
    <mergeCell ref="G58:H58"/>
    <mergeCell ref="G59:H59"/>
    <mergeCell ref="G60:H60"/>
    <mergeCell ref="A82:I82"/>
    <mergeCell ref="A67:K67"/>
    <mergeCell ref="A74:K74"/>
    <mergeCell ref="A66:I66"/>
    <mergeCell ref="A69:C69"/>
    <mergeCell ref="G61:H61"/>
    <mergeCell ref="G62:H62"/>
    <mergeCell ref="G63:H63"/>
    <mergeCell ref="G64:H64"/>
    <mergeCell ref="G65:H65"/>
    <mergeCell ref="A73:I73"/>
    <mergeCell ref="A49:I49"/>
    <mergeCell ref="A21:C21"/>
    <mergeCell ref="A44:K44"/>
    <mergeCell ref="A68:K68"/>
    <mergeCell ref="G54:H54"/>
    <mergeCell ref="G52:H52"/>
    <mergeCell ref="A51:K51"/>
    <mergeCell ref="A46:D46"/>
    <mergeCell ref="A54:E54"/>
    <mergeCell ref="G48:I48"/>
    <mergeCell ref="F53:H53"/>
    <mergeCell ref="A55:E55"/>
    <mergeCell ref="A56:E56"/>
    <mergeCell ref="A59:E59"/>
    <mergeCell ref="A57:E57"/>
    <mergeCell ref="A58:E58"/>
    <mergeCell ref="A60:E60"/>
    <mergeCell ref="A61:E61"/>
    <mergeCell ref="A62:E62"/>
  </mergeCells>
  <pageMargins left="0.62992125984251968" right="3.937007874015748E-2" top="0.35433070866141736" bottom="0.35433070866141736" header="0.31496062992125984" footer="0.31496062992125984"/>
  <pageSetup paperSize="9" scale="98" fitToWidth="2" fitToHeight="0" orientation="portrait" r:id="rId1"/>
  <headerFooter>
    <oddFooter>&amp;L&amp;"Arial,Kursiv"&amp;9*) Hinweis: 1 Monat = 4,333 Wochen</oddFooter>
  </headerFooter>
  <rowBreaks count="1" manualBreakCount="1">
    <brk id="5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A96C-763D-4C51-BEFE-EB512080CA5B}">
  <dimension ref="A1:T61"/>
  <sheetViews>
    <sheetView view="pageBreakPreview" topLeftCell="A7" zoomScale="130" zoomScaleNormal="130" zoomScaleSheetLayoutView="130" zoomScalePageLayoutView="90" workbookViewId="0">
      <selection activeCell="O23" sqref="O23"/>
    </sheetView>
  </sheetViews>
  <sheetFormatPr baseColWidth="10" defaultColWidth="8.83203125" defaultRowHeight="12.75" x14ac:dyDescent="0.2"/>
  <cols>
    <col min="1" max="1" width="6.83203125" customWidth="1"/>
    <col min="2" max="2" width="8" customWidth="1"/>
    <col min="3" max="3" width="10.1640625" customWidth="1"/>
    <col min="4" max="4" width="3.1640625" customWidth="1"/>
    <col min="5" max="5" width="16.6640625" customWidth="1"/>
    <col min="6" max="6" width="3" style="5" customWidth="1"/>
    <col min="7" max="7" width="8.1640625" customWidth="1"/>
    <col min="8" max="8" width="6.6640625" customWidth="1"/>
    <col min="9" max="9" width="12.5" customWidth="1"/>
    <col min="10" max="10" width="18.6640625" customWidth="1"/>
    <col min="11" max="11" width="12.5" customWidth="1"/>
    <col min="12" max="14" width="12" customWidth="1"/>
    <col min="15" max="15" width="32.83203125" customWidth="1"/>
    <col min="16" max="16" width="6.5" customWidth="1"/>
    <col min="17" max="17" width="0.1640625" customWidth="1"/>
    <col min="18" max="18" width="16.5" style="77" hidden="1" customWidth="1"/>
    <col min="19" max="19" width="8.83203125" hidden="1" customWidth="1"/>
    <col min="20" max="20" width="9.1640625" bestFit="1" customWidth="1"/>
  </cols>
  <sheetData>
    <row r="1" spans="1:19" ht="13.15" customHeight="1" x14ac:dyDescent="0.2">
      <c r="A1" s="245" t="s">
        <v>82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9" ht="34.5" customHeight="1" x14ac:dyDescent="0.2">
      <c r="A2" s="258" t="s">
        <v>86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</row>
    <row r="3" spans="1:19" ht="27.6" customHeight="1" x14ac:dyDescent="0.2">
      <c r="A3" s="254" t="s">
        <v>68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R3" s="26"/>
    </row>
    <row r="4" spans="1:19" ht="10.15" customHeight="1" x14ac:dyDescent="0.2">
      <c r="A4" s="256" t="s">
        <v>88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</row>
    <row r="5" spans="1:19" ht="26.25" customHeight="1" thickBot="1" x14ac:dyDescent="0.25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68"/>
    </row>
    <row r="6" spans="1:19" ht="16.149999999999999" customHeight="1" x14ac:dyDescent="0.2">
      <c r="A6" s="221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3"/>
    </row>
    <row r="7" spans="1:19" ht="54.75" customHeight="1" x14ac:dyDescent="0.2">
      <c r="A7" s="259" t="s">
        <v>83</v>
      </c>
      <c r="B7" s="259"/>
      <c r="C7" s="259"/>
      <c r="D7" s="259"/>
      <c r="E7" s="259"/>
      <c r="F7" s="101"/>
      <c r="G7" s="259" t="s">
        <v>97</v>
      </c>
      <c r="H7" s="259"/>
      <c r="I7" s="104" t="s">
        <v>98</v>
      </c>
      <c r="J7" s="104" t="s">
        <v>99</v>
      </c>
      <c r="K7" s="104" t="s">
        <v>85</v>
      </c>
      <c r="L7" s="104" t="s">
        <v>100</v>
      </c>
      <c r="M7" s="104" t="s">
        <v>91</v>
      </c>
      <c r="N7" s="104" t="s">
        <v>101</v>
      </c>
      <c r="O7" s="104" t="s">
        <v>84</v>
      </c>
      <c r="P7" s="25"/>
      <c r="R7" s="6"/>
    </row>
    <row r="8" spans="1:19" ht="3.75" customHeight="1" thickBot="1" x14ac:dyDescent="0.25">
      <c r="A8" s="149"/>
      <c r="B8" s="150"/>
      <c r="C8" s="150"/>
      <c r="D8" s="150"/>
      <c r="E8" s="150"/>
      <c r="G8" s="265"/>
      <c r="H8" s="266"/>
      <c r="I8" s="79"/>
      <c r="J8" s="79"/>
      <c r="K8" s="79"/>
      <c r="L8" s="42"/>
      <c r="M8" s="42"/>
      <c r="N8" s="42"/>
      <c r="O8" s="42"/>
      <c r="P8" s="25"/>
      <c r="R8" s="99"/>
    </row>
    <row r="9" spans="1:19" ht="21.75" customHeight="1" thickBot="1" x14ac:dyDescent="0.25">
      <c r="A9" s="267" t="s">
        <v>89</v>
      </c>
      <c r="B9" s="268"/>
      <c r="C9" s="268"/>
      <c r="D9" s="268"/>
      <c r="E9" s="269"/>
      <c r="F9" s="105"/>
      <c r="G9" s="270">
        <v>980</v>
      </c>
      <c r="H9" s="271"/>
      <c r="I9" s="106">
        <v>240.55</v>
      </c>
      <c r="J9" s="106">
        <v>150</v>
      </c>
      <c r="K9" s="106">
        <v>120</v>
      </c>
      <c r="L9" s="107">
        <f>G9+I9+J9</f>
        <v>1370.55</v>
      </c>
      <c r="M9" s="107">
        <f>L9/K9</f>
        <v>11.421249999999999</v>
      </c>
      <c r="N9" s="107">
        <v>11.42</v>
      </c>
      <c r="O9" s="108" t="s">
        <v>90</v>
      </c>
      <c r="P9" s="25"/>
      <c r="R9" s="6"/>
    </row>
    <row r="10" spans="1:19" ht="3.75" customHeight="1" thickBot="1" x14ac:dyDescent="0.25">
      <c r="A10" s="149"/>
      <c r="B10" s="150"/>
      <c r="C10" s="150"/>
      <c r="D10" s="150"/>
      <c r="E10" s="150"/>
      <c r="G10" s="265"/>
      <c r="H10" s="266"/>
      <c r="I10" s="79"/>
      <c r="J10" s="79"/>
      <c r="K10" s="79"/>
      <c r="L10" s="42"/>
      <c r="M10" s="42"/>
      <c r="N10" s="42"/>
      <c r="O10" s="42"/>
      <c r="P10" s="25"/>
    </row>
    <row r="11" spans="1:19" ht="15" customHeight="1" thickBot="1" x14ac:dyDescent="0.25">
      <c r="A11" s="260" t="s">
        <v>102</v>
      </c>
      <c r="B11" s="261"/>
      <c r="C11" s="261"/>
      <c r="D11" s="261"/>
      <c r="E11" s="262"/>
      <c r="F11" s="112"/>
      <c r="G11" s="263">
        <v>3992.45</v>
      </c>
      <c r="H11" s="264"/>
      <c r="I11" s="119">
        <v>484.23</v>
      </c>
      <c r="J11" s="119">
        <v>398</v>
      </c>
      <c r="K11" s="119">
        <v>350</v>
      </c>
      <c r="L11" s="120">
        <f>G11+I11+J11</f>
        <v>4874.68</v>
      </c>
      <c r="M11" s="120">
        <f>IF(K11&gt;0,L11/K11,0)</f>
        <v>13.927657142857143</v>
      </c>
      <c r="N11" s="132">
        <f>K11/$K$55*M11</f>
        <v>5.4771685393258434</v>
      </c>
      <c r="O11" s="133" t="s">
        <v>105</v>
      </c>
      <c r="P11" s="25"/>
      <c r="Q11" s="130"/>
      <c r="R11" s="130"/>
      <c r="S11" s="131"/>
    </row>
    <row r="12" spans="1:19" ht="4.3499999999999996" customHeight="1" thickBot="1" x14ac:dyDescent="0.25">
      <c r="A12" s="113"/>
      <c r="B12" s="114"/>
      <c r="C12" s="114"/>
      <c r="D12" s="114"/>
      <c r="E12" s="114"/>
      <c r="F12" s="115"/>
      <c r="G12" s="121"/>
      <c r="H12" s="122"/>
      <c r="I12" s="123"/>
      <c r="J12" s="123"/>
      <c r="K12" s="123"/>
      <c r="L12" s="124"/>
      <c r="M12" s="124"/>
      <c r="N12" s="124"/>
      <c r="O12" s="118"/>
      <c r="P12" s="25"/>
    </row>
    <row r="13" spans="1:19" ht="27.75" customHeight="1" thickBot="1" x14ac:dyDescent="0.25">
      <c r="A13" s="260" t="s">
        <v>103</v>
      </c>
      <c r="B13" s="261"/>
      <c r="C13" s="261"/>
      <c r="D13" s="261"/>
      <c r="E13" s="262"/>
      <c r="F13" s="112"/>
      <c r="G13" s="263">
        <v>3090</v>
      </c>
      <c r="H13" s="264"/>
      <c r="I13" s="119">
        <v>350.97</v>
      </c>
      <c r="J13" s="119">
        <v>290.39999999999998</v>
      </c>
      <c r="K13" s="119">
        <f>150+200</f>
        <v>350</v>
      </c>
      <c r="L13" s="120">
        <f>G13+I13+J13</f>
        <v>3731.3700000000003</v>
      </c>
      <c r="M13" s="120">
        <f>IF(K13&gt;0,L13/K13,0)</f>
        <v>10.661057142857144</v>
      </c>
      <c r="N13" s="120">
        <f>K13/$K$55*M13</f>
        <v>4.1925505617977539</v>
      </c>
      <c r="O13" s="133" t="s">
        <v>106</v>
      </c>
      <c r="P13" s="25"/>
      <c r="Q13" s="133"/>
      <c r="R13" s="25"/>
      <c r="S13" s="133"/>
    </row>
    <row r="14" spans="1:19" ht="4.3499999999999996" customHeight="1" thickBot="1" x14ac:dyDescent="0.25">
      <c r="A14" s="113"/>
      <c r="B14" s="114"/>
      <c r="C14" s="114"/>
      <c r="D14" s="114"/>
      <c r="E14" s="114"/>
      <c r="F14" s="115"/>
      <c r="G14" s="121"/>
      <c r="H14" s="122"/>
      <c r="I14" s="123"/>
      <c r="J14" s="123"/>
      <c r="K14" s="123"/>
      <c r="L14" s="124"/>
      <c r="M14" s="124"/>
      <c r="N14" s="124"/>
      <c r="O14" s="118"/>
      <c r="P14" s="25"/>
    </row>
    <row r="15" spans="1:19" ht="14.45" customHeight="1" thickBot="1" x14ac:dyDescent="0.25">
      <c r="A15" s="260" t="s">
        <v>104</v>
      </c>
      <c r="B15" s="261"/>
      <c r="C15" s="261"/>
      <c r="D15" s="261"/>
      <c r="E15" s="262"/>
      <c r="F15" s="112"/>
      <c r="G15" s="263">
        <v>1240</v>
      </c>
      <c r="H15" s="264"/>
      <c r="I15" s="119">
        <v>424.66</v>
      </c>
      <c r="J15" s="278">
        <v>0</v>
      </c>
      <c r="K15" s="119">
        <v>190</v>
      </c>
      <c r="L15" s="120">
        <f>G15+I15+J15</f>
        <v>1664.66</v>
      </c>
      <c r="M15" s="120">
        <f>IF(K15&gt;0,L15/K15,0)</f>
        <v>8.7613684210526319</v>
      </c>
      <c r="N15" s="120">
        <f>K15/$K$55*M15</f>
        <v>1.8704044943820224</v>
      </c>
      <c r="O15" s="133"/>
      <c r="P15" s="25"/>
    </row>
    <row r="16" spans="1:19" ht="4.3499999999999996" customHeight="1" thickBot="1" x14ac:dyDescent="0.25">
      <c r="A16" s="113"/>
      <c r="B16" s="114"/>
      <c r="C16" s="114"/>
      <c r="D16" s="114"/>
      <c r="E16" s="114"/>
      <c r="F16" s="115"/>
      <c r="G16" s="121"/>
      <c r="H16" s="122"/>
      <c r="I16" s="123"/>
      <c r="J16" s="123"/>
      <c r="K16" s="123"/>
      <c r="L16" s="124"/>
      <c r="M16" s="124"/>
      <c r="N16" s="124"/>
      <c r="O16" s="118"/>
      <c r="P16" s="25"/>
    </row>
    <row r="17" spans="1:16" ht="14.45" customHeight="1" thickBot="1" x14ac:dyDescent="0.25">
      <c r="A17" s="260"/>
      <c r="B17" s="261"/>
      <c r="C17" s="261"/>
      <c r="D17" s="261"/>
      <c r="E17" s="262"/>
      <c r="F17" s="112"/>
      <c r="G17" s="263"/>
      <c r="H17" s="264"/>
      <c r="I17" s="119"/>
      <c r="J17" s="119"/>
      <c r="K17" s="119"/>
      <c r="L17" s="120">
        <f>G17+I17+J17</f>
        <v>0</v>
      </c>
      <c r="M17" s="120">
        <f>IF(K17&gt;0,L17/K17,0)</f>
        <v>0</v>
      </c>
      <c r="N17" s="120">
        <f>K17/$K$55*M17</f>
        <v>0</v>
      </c>
      <c r="O17" s="133"/>
      <c r="P17" s="25"/>
    </row>
    <row r="18" spans="1:16" ht="4.3499999999999996" customHeight="1" thickBot="1" x14ac:dyDescent="0.25">
      <c r="A18" s="113"/>
      <c r="B18" s="114"/>
      <c r="C18" s="114"/>
      <c r="D18" s="114"/>
      <c r="E18" s="114"/>
      <c r="F18" s="115"/>
      <c r="G18" s="121"/>
      <c r="H18" s="122"/>
      <c r="I18" s="123"/>
      <c r="J18" s="123"/>
      <c r="K18" s="123"/>
      <c r="L18" s="124"/>
      <c r="M18" s="124"/>
      <c r="N18" s="124"/>
      <c r="O18" s="118"/>
      <c r="P18" s="25"/>
    </row>
    <row r="19" spans="1:16" ht="14.45" customHeight="1" thickBot="1" x14ac:dyDescent="0.25">
      <c r="A19" s="260"/>
      <c r="B19" s="261"/>
      <c r="C19" s="261"/>
      <c r="D19" s="261"/>
      <c r="E19" s="262"/>
      <c r="F19" s="112"/>
      <c r="G19" s="263"/>
      <c r="H19" s="264"/>
      <c r="I19" s="119"/>
      <c r="J19" s="119"/>
      <c r="K19" s="119"/>
      <c r="L19" s="120">
        <f>G19+I19+J19</f>
        <v>0</v>
      </c>
      <c r="M19" s="120">
        <f>IF(K19&gt;0,L19/K19,0)</f>
        <v>0</v>
      </c>
      <c r="N19" s="120">
        <f>K19/$K$55*M19</f>
        <v>0</v>
      </c>
      <c r="O19" s="133"/>
      <c r="P19" s="25"/>
    </row>
    <row r="20" spans="1:16" ht="4.3499999999999996" customHeight="1" thickBot="1" x14ac:dyDescent="0.25">
      <c r="A20" s="113"/>
      <c r="B20" s="114"/>
      <c r="C20" s="114"/>
      <c r="D20" s="114"/>
      <c r="E20" s="114"/>
      <c r="F20" s="115"/>
      <c r="G20" s="121"/>
      <c r="H20" s="122"/>
      <c r="I20" s="123"/>
      <c r="J20" s="123"/>
      <c r="K20" s="123"/>
      <c r="L20" s="124"/>
      <c r="M20" s="124"/>
      <c r="N20" s="124"/>
      <c r="O20" s="118"/>
      <c r="P20" s="25"/>
    </row>
    <row r="21" spans="1:16" ht="14.45" customHeight="1" thickBot="1" x14ac:dyDescent="0.25">
      <c r="A21" s="260"/>
      <c r="B21" s="261"/>
      <c r="C21" s="261"/>
      <c r="D21" s="261"/>
      <c r="E21" s="262"/>
      <c r="F21" s="112"/>
      <c r="G21" s="263"/>
      <c r="H21" s="264"/>
      <c r="I21" s="119"/>
      <c r="J21" s="119"/>
      <c r="K21" s="119"/>
      <c r="L21" s="120">
        <f>G21+I21+J21</f>
        <v>0</v>
      </c>
      <c r="M21" s="120">
        <f>IF(K21&gt;0,L21/K21,0)</f>
        <v>0</v>
      </c>
      <c r="N21" s="120">
        <f>K21/$K$55*M21</f>
        <v>0</v>
      </c>
      <c r="O21" s="133"/>
      <c r="P21" s="25"/>
    </row>
    <row r="22" spans="1:16" ht="4.3499999999999996" customHeight="1" thickBot="1" x14ac:dyDescent="0.25">
      <c r="A22" s="113"/>
      <c r="B22" s="114"/>
      <c r="C22" s="114"/>
      <c r="D22" s="114"/>
      <c r="E22" s="114"/>
      <c r="F22" s="115"/>
      <c r="G22" s="121"/>
      <c r="H22" s="122"/>
      <c r="I22" s="123"/>
      <c r="J22" s="123"/>
      <c r="K22" s="123"/>
      <c r="L22" s="124"/>
      <c r="M22" s="124"/>
      <c r="N22" s="124"/>
      <c r="O22" s="118"/>
      <c r="P22" s="25"/>
    </row>
    <row r="23" spans="1:16" ht="14.45" customHeight="1" thickBot="1" x14ac:dyDescent="0.25">
      <c r="A23" s="260"/>
      <c r="B23" s="261"/>
      <c r="C23" s="261"/>
      <c r="D23" s="261"/>
      <c r="E23" s="262"/>
      <c r="F23" s="112"/>
      <c r="G23" s="263"/>
      <c r="H23" s="264"/>
      <c r="I23" s="119"/>
      <c r="J23" s="119"/>
      <c r="K23" s="119"/>
      <c r="L23" s="120">
        <f>G23+I23+J23</f>
        <v>0</v>
      </c>
      <c r="M23" s="120">
        <f>IF(K23&gt;0,L23/K23,0)</f>
        <v>0</v>
      </c>
      <c r="N23" s="120">
        <f>K23/$K$55*M23</f>
        <v>0</v>
      </c>
      <c r="O23" s="133"/>
      <c r="P23" s="25"/>
    </row>
    <row r="24" spans="1:16" ht="4.3499999999999996" customHeight="1" thickBot="1" x14ac:dyDescent="0.25">
      <c r="A24" s="113"/>
      <c r="B24" s="114"/>
      <c r="C24" s="114"/>
      <c r="D24" s="114"/>
      <c r="E24" s="114"/>
      <c r="F24" s="115"/>
      <c r="G24" s="121"/>
      <c r="H24" s="122"/>
      <c r="I24" s="123"/>
      <c r="J24" s="123"/>
      <c r="K24" s="123"/>
      <c r="L24" s="124"/>
      <c r="M24" s="124"/>
      <c r="N24" s="124"/>
      <c r="O24" s="118"/>
      <c r="P24" s="25"/>
    </row>
    <row r="25" spans="1:16" ht="14.45" customHeight="1" thickBot="1" x14ac:dyDescent="0.25">
      <c r="A25" s="260"/>
      <c r="B25" s="261"/>
      <c r="C25" s="261"/>
      <c r="D25" s="261"/>
      <c r="E25" s="262"/>
      <c r="F25" s="112"/>
      <c r="G25" s="263"/>
      <c r="H25" s="264"/>
      <c r="I25" s="119"/>
      <c r="J25" s="119"/>
      <c r="K25" s="119"/>
      <c r="L25" s="120">
        <f>G25+I25+J25</f>
        <v>0</v>
      </c>
      <c r="M25" s="120">
        <f>IF(K25&gt;0,L25/K25,0)</f>
        <v>0</v>
      </c>
      <c r="N25" s="120">
        <f>K25/$K$55*M25</f>
        <v>0</v>
      </c>
      <c r="O25" s="133"/>
      <c r="P25" s="25"/>
    </row>
    <row r="26" spans="1:16" ht="4.3499999999999996" customHeight="1" thickBot="1" x14ac:dyDescent="0.25">
      <c r="A26" s="113"/>
      <c r="B26" s="114"/>
      <c r="C26" s="114"/>
      <c r="D26" s="114"/>
      <c r="E26" s="114"/>
      <c r="F26" s="115"/>
      <c r="G26" s="121"/>
      <c r="H26" s="122"/>
      <c r="I26" s="123"/>
      <c r="J26" s="123"/>
      <c r="K26" s="123"/>
      <c r="L26" s="124"/>
      <c r="M26" s="124"/>
      <c r="N26" s="124"/>
      <c r="O26" s="118"/>
      <c r="P26" s="25"/>
    </row>
    <row r="27" spans="1:16" ht="14.45" customHeight="1" thickBot="1" x14ac:dyDescent="0.25">
      <c r="A27" s="260"/>
      <c r="B27" s="261"/>
      <c r="C27" s="261"/>
      <c r="D27" s="261"/>
      <c r="E27" s="262"/>
      <c r="F27" s="112"/>
      <c r="G27" s="263"/>
      <c r="H27" s="264"/>
      <c r="I27" s="119"/>
      <c r="J27" s="119"/>
      <c r="K27" s="119"/>
      <c r="L27" s="120">
        <f>G27+I27+J27</f>
        <v>0</v>
      </c>
      <c r="M27" s="120">
        <f>IF(K27&gt;0,L27/K27,0)</f>
        <v>0</v>
      </c>
      <c r="N27" s="120">
        <f>K27/$K$55*M27</f>
        <v>0</v>
      </c>
      <c r="O27" s="133"/>
      <c r="P27" s="25"/>
    </row>
    <row r="28" spans="1:16" ht="4.3499999999999996" customHeight="1" thickBot="1" x14ac:dyDescent="0.25">
      <c r="A28" s="113"/>
      <c r="B28" s="114"/>
      <c r="C28" s="114"/>
      <c r="D28" s="114"/>
      <c r="E28" s="114"/>
      <c r="F28" s="115"/>
      <c r="G28" s="121"/>
      <c r="H28" s="122"/>
      <c r="I28" s="123"/>
      <c r="J28" s="123"/>
      <c r="K28" s="123"/>
      <c r="L28" s="124"/>
      <c r="M28" s="124"/>
      <c r="N28" s="124"/>
      <c r="O28" s="118"/>
      <c r="P28" s="25"/>
    </row>
    <row r="29" spans="1:16" ht="14.45" customHeight="1" thickBot="1" x14ac:dyDescent="0.25">
      <c r="A29" s="260"/>
      <c r="B29" s="261"/>
      <c r="C29" s="261"/>
      <c r="D29" s="261"/>
      <c r="E29" s="262"/>
      <c r="F29" s="112"/>
      <c r="G29" s="263"/>
      <c r="H29" s="264"/>
      <c r="I29" s="119"/>
      <c r="J29" s="119"/>
      <c r="K29" s="119"/>
      <c r="L29" s="120">
        <f>G29+I29+J29</f>
        <v>0</v>
      </c>
      <c r="M29" s="120">
        <f>IF(K29&gt;0,L29/K29,0)</f>
        <v>0</v>
      </c>
      <c r="N29" s="120">
        <f>K29/$K$55*M29</f>
        <v>0</v>
      </c>
      <c r="O29" s="133"/>
      <c r="P29" s="25"/>
    </row>
    <row r="30" spans="1:16" ht="4.3499999999999996" customHeight="1" thickBot="1" x14ac:dyDescent="0.25">
      <c r="A30" s="113"/>
      <c r="B30" s="114"/>
      <c r="C30" s="114"/>
      <c r="D30" s="114"/>
      <c r="E30" s="114"/>
      <c r="F30" s="115"/>
      <c r="G30" s="121"/>
      <c r="H30" s="122"/>
      <c r="I30" s="123"/>
      <c r="J30" s="123"/>
      <c r="K30" s="123"/>
      <c r="L30" s="124"/>
      <c r="M30" s="124"/>
      <c r="N30" s="124"/>
      <c r="O30" s="118"/>
      <c r="P30" s="25"/>
    </row>
    <row r="31" spans="1:16" ht="14.45" customHeight="1" thickBot="1" x14ac:dyDescent="0.25">
      <c r="A31" s="260"/>
      <c r="B31" s="261"/>
      <c r="C31" s="261"/>
      <c r="D31" s="261"/>
      <c r="E31" s="262"/>
      <c r="F31" s="112"/>
      <c r="G31" s="263"/>
      <c r="H31" s="264"/>
      <c r="I31" s="119"/>
      <c r="J31" s="119"/>
      <c r="K31" s="119"/>
      <c r="L31" s="120">
        <f>G31+I31+J31</f>
        <v>0</v>
      </c>
      <c r="M31" s="120">
        <f>IF(K31&gt;0,L31/K31,0)</f>
        <v>0</v>
      </c>
      <c r="N31" s="120">
        <f>K31/$K$55*M31</f>
        <v>0</v>
      </c>
      <c r="O31" s="133"/>
      <c r="P31" s="25"/>
    </row>
    <row r="32" spans="1:16" ht="4.3499999999999996" customHeight="1" thickBot="1" x14ac:dyDescent="0.25">
      <c r="A32" s="113"/>
      <c r="B32" s="114"/>
      <c r="C32" s="114"/>
      <c r="D32" s="114"/>
      <c r="E32" s="114"/>
      <c r="F32" s="115"/>
      <c r="G32" s="121"/>
      <c r="H32" s="122"/>
      <c r="I32" s="123"/>
      <c r="J32" s="123"/>
      <c r="K32" s="123"/>
      <c r="L32" s="124"/>
      <c r="M32" s="124"/>
      <c r="N32" s="124"/>
      <c r="O32" s="118"/>
      <c r="P32" s="25"/>
    </row>
    <row r="33" spans="1:16" ht="14.45" customHeight="1" thickBot="1" x14ac:dyDescent="0.25">
      <c r="A33" s="260"/>
      <c r="B33" s="261"/>
      <c r="C33" s="261"/>
      <c r="D33" s="261"/>
      <c r="E33" s="262"/>
      <c r="F33" s="112"/>
      <c r="G33" s="263"/>
      <c r="H33" s="264"/>
      <c r="I33" s="119"/>
      <c r="J33" s="119"/>
      <c r="K33" s="119"/>
      <c r="L33" s="120">
        <f>G33+I33+J33</f>
        <v>0</v>
      </c>
      <c r="M33" s="120">
        <f>IF(K33&gt;0,L33/K33,0)</f>
        <v>0</v>
      </c>
      <c r="N33" s="120">
        <f>K33/$K$55*M33</f>
        <v>0</v>
      </c>
      <c r="O33" s="133"/>
      <c r="P33" s="25"/>
    </row>
    <row r="34" spans="1:16" ht="4.3499999999999996" customHeight="1" thickBot="1" x14ac:dyDescent="0.25">
      <c r="A34" s="113"/>
      <c r="B34" s="114"/>
      <c r="C34" s="114"/>
      <c r="D34" s="114"/>
      <c r="E34" s="114"/>
      <c r="F34" s="115"/>
      <c r="G34" s="121"/>
      <c r="H34" s="122"/>
      <c r="I34" s="123"/>
      <c r="J34" s="123"/>
      <c r="K34" s="123"/>
      <c r="L34" s="124"/>
      <c r="M34" s="124"/>
      <c r="N34" s="124"/>
      <c r="O34" s="118"/>
      <c r="P34" s="25"/>
    </row>
    <row r="35" spans="1:16" ht="14.45" customHeight="1" thickBot="1" x14ac:dyDescent="0.25">
      <c r="A35" s="260"/>
      <c r="B35" s="261"/>
      <c r="C35" s="261"/>
      <c r="D35" s="261"/>
      <c r="E35" s="262"/>
      <c r="F35" s="112"/>
      <c r="G35" s="263"/>
      <c r="H35" s="264"/>
      <c r="I35" s="119"/>
      <c r="J35" s="119"/>
      <c r="K35" s="119"/>
      <c r="L35" s="120">
        <f>G35+I35+J35</f>
        <v>0</v>
      </c>
      <c r="M35" s="120">
        <f>IF(K35&gt;0,L35/K35,0)</f>
        <v>0</v>
      </c>
      <c r="N35" s="120">
        <f>K35/$K$55*M35</f>
        <v>0</v>
      </c>
      <c r="O35" s="133"/>
      <c r="P35" s="25"/>
    </row>
    <row r="36" spans="1:16" ht="4.3499999999999996" customHeight="1" thickBot="1" x14ac:dyDescent="0.25">
      <c r="A36" s="113"/>
      <c r="B36" s="114"/>
      <c r="C36" s="114"/>
      <c r="D36" s="114"/>
      <c r="E36" s="114"/>
      <c r="F36" s="115"/>
      <c r="G36" s="121"/>
      <c r="H36" s="122"/>
      <c r="I36" s="123"/>
      <c r="J36" s="123"/>
      <c r="K36" s="123"/>
      <c r="L36" s="124"/>
      <c r="M36" s="124"/>
      <c r="N36" s="124"/>
      <c r="O36" s="118"/>
      <c r="P36" s="25"/>
    </row>
    <row r="37" spans="1:16" ht="14.45" customHeight="1" thickBot="1" x14ac:dyDescent="0.25">
      <c r="A37" s="260"/>
      <c r="B37" s="261"/>
      <c r="C37" s="261"/>
      <c r="D37" s="261"/>
      <c r="E37" s="262"/>
      <c r="F37" s="112"/>
      <c r="G37" s="263"/>
      <c r="H37" s="264"/>
      <c r="I37" s="119"/>
      <c r="J37" s="119"/>
      <c r="K37" s="119"/>
      <c r="L37" s="120">
        <f>G37+I37+J37</f>
        <v>0</v>
      </c>
      <c r="M37" s="120">
        <f>IF(K37&gt;0,L37/K37,0)</f>
        <v>0</v>
      </c>
      <c r="N37" s="120">
        <f>K37/$K$55*M37</f>
        <v>0</v>
      </c>
      <c r="O37" s="133"/>
      <c r="P37" s="25"/>
    </row>
    <row r="38" spans="1:16" ht="4.3499999999999996" customHeight="1" thickBot="1" x14ac:dyDescent="0.25">
      <c r="A38" s="113"/>
      <c r="B38" s="114"/>
      <c r="C38" s="114"/>
      <c r="D38" s="114"/>
      <c r="E38" s="114"/>
      <c r="F38" s="115"/>
      <c r="G38" s="121"/>
      <c r="H38" s="122"/>
      <c r="I38" s="123"/>
      <c r="J38" s="123"/>
      <c r="K38" s="123"/>
      <c r="L38" s="124"/>
      <c r="M38" s="124"/>
      <c r="N38" s="124"/>
      <c r="O38" s="118"/>
      <c r="P38" s="25"/>
    </row>
    <row r="39" spans="1:16" ht="14.45" customHeight="1" thickBot="1" x14ac:dyDescent="0.25">
      <c r="A39" s="260"/>
      <c r="B39" s="261"/>
      <c r="C39" s="261"/>
      <c r="D39" s="261"/>
      <c r="E39" s="262"/>
      <c r="F39" s="112"/>
      <c r="G39" s="263"/>
      <c r="H39" s="264"/>
      <c r="I39" s="119"/>
      <c r="J39" s="119"/>
      <c r="K39" s="119"/>
      <c r="L39" s="120">
        <f>G39+I39+J39</f>
        <v>0</v>
      </c>
      <c r="M39" s="120">
        <f>IF(K39&gt;0,L39/K39,0)</f>
        <v>0</v>
      </c>
      <c r="N39" s="120">
        <f>K39/$K$55*M39</f>
        <v>0</v>
      </c>
      <c r="O39" s="133"/>
      <c r="P39" s="25"/>
    </row>
    <row r="40" spans="1:16" ht="4.3499999999999996" customHeight="1" thickBot="1" x14ac:dyDescent="0.25">
      <c r="A40" s="113"/>
      <c r="B40" s="114"/>
      <c r="C40" s="114"/>
      <c r="D40" s="114"/>
      <c r="E40" s="114"/>
      <c r="F40" s="115"/>
      <c r="G40" s="121"/>
      <c r="H40" s="122"/>
      <c r="I40" s="123"/>
      <c r="J40" s="123"/>
      <c r="K40" s="123"/>
      <c r="L40" s="124"/>
      <c r="M40" s="124"/>
      <c r="N40" s="124"/>
      <c r="O40" s="118"/>
      <c r="P40" s="25"/>
    </row>
    <row r="41" spans="1:16" ht="14.45" customHeight="1" thickBot="1" x14ac:dyDescent="0.25">
      <c r="A41" s="260"/>
      <c r="B41" s="261"/>
      <c r="C41" s="261"/>
      <c r="D41" s="261"/>
      <c r="E41" s="262"/>
      <c r="F41" s="112"/>
      <c r="G41" s="263"/>
      <c r="H41" s="264"/>
      <c r="I41" s="119"/>
      <c r="J41" s="119"/>
      <c r="K41" s="119"/>
      <c r="L41" s="120">
        <f>G41+I41+J41</f>
        <v>0</v>
      </c>
      <c r="M41" s="120">
        <f>IF(K41&gt;0,L41/K41,0)</f>
        <v>0</v>
      </c>
      <c r="N41" s="120">
        <f>K41/$K$55*M41</f>
        <v>0</v>
      </c>
      <c r="O41" s="133"/>
      <c r="P41" s="25"/>
    </row>
    <row r="42" spans="1:16" ht="4.3499999999999996" customHeight="1" thickBot="1" x14ac:dyDescent="0.25">
      <c r="A42" s="113"/>
      <c r="B42" s="114"/>
      <c r="C42" s="114"/>
      <c r="D42" s="114"/>
      <c r="E42" s="114"/>
      <c r="F42" s="115"/>
      <c r="G42" s="121"/>
      <c r="H42" s="122"/>
      <c r="I42" s="123"/>
      <c r="J42" s="123"/>
      <c r="K42" s="123"/>
      <c r="L42" s="124"/>
      <c r="M42" s="124"/>
      <c r="N42" s="124"/>
      <c r="O42" s="118"/>
      <c r="P42" s="25"/>
    </row>
    <row r="43" spans="1:16" ht="14.45" customHeight="1" thickBot="1" x14ac:dyDescent="0.25">
      <c r="A43" s="260"/>
      <c r="B43" s="261"/>
      <c r="C43" s="261"/>
      <c r="D43" s="261"/>
      <c r="E43" s="262"/>
      <c r="F43" s="112"/>
      <c r="G43" s="263"/>
      <c r="H43" s="264"/>
      <c r="I43" s="119"/>
      <c r="J43" s="119"/>
      <c r="K43" s="119"/>
      <c r="L43" s="120">
        <f>G43+I43+J43</f>
        <v>0</v>
      </c>
      <c r="M43" s="120">
        <f>IF(K43&gt;0,L43/K43,0)</f>
        <v>0</v>
      </c>
      <c r="N43" s="120">
        <f>K43/$K$55*M43</f>
        <v>0</v>
      </c>
      <c r="O43" s="133"/>
      <c r="P43" s="25"/>
    </row>
    <row r="44" spans="1:16" ht="4.3499999999999996" customHeight="1" thickBot="1" x14ac:dyDescent="0.25">
      <c r="A44" s="113"/>
      <c r="B44" s="114"/>
      <c r="C44" s="114"/>
      <c r="D44" s="114"/>
      <c r="E44" s="114"/>
      <c r="F44" s="115"/>
      <c r="G44" s="121"/>
      <c r="H44" s="122"/>
      <c r="I44" s="123"/>
      <c r="J44" s="123"/>
      <c r="K44" s="123"/>
      <c r="L44" s="124"/>
      <c r="M44" s="124"/>
      <c r="N44" s="124"/>
      <c r="O44" s="118"/>
      <c r="P44" s="25"/>
    </row>
    <row r="45" spans="1:16" ht="14.45" customHeight="1" thickBot="1" x14ac:dyDescent="0.25">
      <c r="A45" s="260"/>
      <c r="B45" s="261"/>
      <c r="C45" s="261"/>
      <c r="D45" s="261"/>
      <c r="E45" s="262"/>
      <c r="F45" s="112"/>
      <c r="G45" s="263"/>
      <c r="H45" s="264"/>
      <c r="I45" s="119"/>
      <c r="J45" s="119"/>
      <c r="K45" s="119"/>
      <c r="L45" s="120">
        <f>G45+I45+J45</f>
        <v>0</v>
      </c>
      <c r="M45" s="120">
        <f>IF(K45&gt;0,L45/K45,0)</f>
        <v>0</v>
      </c>
      <c r="N45" s="120">
        <f>K45/$K$55*M45</f>
        <v>0</v>
      </c>
      <c r="O45" s="133"/>
      <c r="P45" s="25"/>
    </row>
    <row r="46" spans="1:16" ht="4.3499999999999996" customHeight="1" thickBot="1" x14ac:dyDescent="0.25">
      <c r="A46" s="113"/>
      <c r="B46" s="114"/>
      <c r="C46" s="114"/>
      <c r="D46" s="114"/>
      <c r="E46" s="114"/>
      <c r="F46" s="115"/>
      <c r="G46" s="121"/>
      <c r="H46" s="122"/>
      <c r="I46" s="123"/>
      <c r="J46" s="123"/>
      <c r="K46" s="123"/>
      <c r="L46" s="124"/>
      <c r="M46" s="124"/>
      <c r="N46" s="124"/>
      <c r="O46" s="118"/>
      <c r="P46" s="25"/>
    </row>
    <row r="47" spans="1:16" ht="14.45" customHeight="1" thickBot="1" x14ac:dyDescent="0.25">
      <c r="A47" s="260"/>
      <c r="B47" s="261"/>
      <c r="C47" s="261"/>
      <c r="D47" s="261"/>
      <c r="E47" s="262"/>
      <c r="F47" s="112"/>
      <c r="G47" s="263"/>
      <c r="H47" s="264"/>
      <c r="I47" s="119"/>
      <c r="J47" s="119"/>
      <c r="K47" s="119"/>
      <c r="L47" s="120">
        <f>G47+I47+J47</f>
        <v>0</v>
      </c>
      <c r="M47" s="120">
        <f>IF(K47&gt;0,L47/K47,0)</f>
        <v>0</v>
      </c>
      <c r="N47" s="120">
        <f>K47/$K$55*M47</f>
        <v>0</v>
      </c>
      <c r="O47" s="133"/>
      <c r="P47" s="25"/>
    </row>
    <row r="48" spans="1:16" ht="4.3499999999999996" customHeight="1" thickBot="1" x14ac:dyDescent="0.25">
      <c r="A48" s="113"/>
      <c r="B48" s="114"/>
      <c r="C48" s="114"/>
      <c r="D48" s="114"/>
      <c r="E48" s="114"/>
      <c r="F48" s="115"/>
      <c r="G48" s="121"/>
      <c r="H48" s="122"/>
      <c r="I48" s="123"/>
      <c r="J48" s="123"/>
      <c r="K48" s="123"/>
      <c r="L48" s="124"/>
      <c r="M48" s="124"/>
      <c r="N48" s="124"/>
      <c r="O48" s="118"/>
      <c r="P48" s="25"/>
    </row>
    <row r="49" spans="1:20" ht="14.45" customHeight="1" thickBot="1" x14ac:dyDescent="0.25">
      <c r="A49" s="260"/>
      <c r="B49" s="261"/>
      <c r="C49" s="261"/>
      <c r="D49" s="261"/>
      <c r="E49" s="262"/>
      <c r="F49" s="112"/>
      <c r="G49" s="263"/>
      <c r="H49" s="264"/>
      <c r="I49" s="119"/>
      <c r="J49" s="119"/>
      <c r="K49" s="119"/>
      <c r="L49" s="120">
        <f>G49+I49+J49</f>
        <v>0</v>
      </c>
      <c r="M49" s="120">
        <f>IF(K49&gt;0,L49/K49,0)</f>
        <v>0</v>
      </c>
      <c r="N49" s="120">
        <f>K49/$K$55*M49</f>
        <v>0</v>
      </c>
      <c r="O49" s="133"/>
      <c r="P49" s="25"/>
    </row>
    <row r="50" spans="1:20" ht="4.3499999999999996" customHeight="1" thickBot="1" x14ac:dyDescent="0.25">
      <c r="A50" s="113"/>
      <c r="B50" s="114"/>
      <c r="C50" s="114"/>
      <c r="D50" s="114"/>
      <c r="E50" s="114"/>
      <c r="F50" s="115"/>
      <c r="G50" s="121"/>
      <c r="H50" s="122"/>
      <c r="I50" s="123"/>
      <c r="J50" s="123"/>
      <c r="K50" s="123"/>
      <c r="L50" s="124"/>
      <c r="M50" s="124"/>
      <c r="N50" s="124"/>
      <c r="O50" s="118"/>
      <c r="P50" s="25"/>
    </row>
    <row r="51" spans="1:20" ht="14.45" customHeight="1" thickBot="1" x14ac:dyDescent="0.25">
      <c r="A51" s="260"/>
      <c r="B51" s="261"/>
      <c r="C51" s="261"/>
      <c r="D51" s="261"/>
      <c r="E51" s="262"/>
      <c r="F51" s="112"/>
      <c r="G51" s="263"/>
      <c r="H51" s="264"/>
      <c r="I51" s="119"/>
      <c r="J51" s="119"/>
      <c r="K51" s="119"/>
      <c r="L51" s="120">
        <f>G51+I51+J51</f>
        <v>0</v>
      </c>
      <c r="M51" s="120">
        <f>IF(K51&gt;0,L51/K51,0)</f>
        <v>0</v>
      </c>
      <c r="N51" s="120">
        <f>K51/$K$55*M51</f>
        <v>0</v>
      </c>
      <c r="O51" s="133"/>
      <c r="P51" s="25"/>
    </row>
    <row r="52" spans="1:20" ht="4.3499999999999996" customHeight="1" thickBot="1" x14ac:dyDescent="0.25">
      <c r="A52" s="113"/>
      <c r="B52" s="114"/>
      <c r="C52" s="114"/>
      <c r="D52" s="114"/>
      <c r="E52" s="114"/>
      <c r="F52" s="115"/>
      <c r="G52" s="121"/>
      <c r="H52" s="122"/>
      <c r="I52" s="123"/>
      <c r="J52" s="123"/>
      <c r="K52" s="123"/>
      <c r="L52" s="124"/>
      <c r="M52" s="124"/>
      <c r="N52" s="124"/>
      <c r="O52" s="118"/>
      <c r="P52" s="25"/>
    </row>
    <row r="53" spans="1:20" ht="14.45" customHeight="1" thickBot="1" x14ac:dyDescent="0.25">
      <c r="A53" s="260"/>
      <c r="B53" s="261"/>
      <c r="C53" s="261"/>
      <c r="D53" s="261"/>
      <c r="E53" s="262"/>
      <c r="F53" s="112"/>
      <c r="G53" s="263"/>
      <c r="H53" s="264"/>
      <c r="I53" s="119"/>
      <c r="J53" s="119"/>
      <c r="K53" s="119"/>
      <c r="L53" s="120">
        <f>G53+I53+J53</f>
        <v>0</v>
      </c>
      <c r="M53" s="120">
        <f>IF(K53&gt;0,L53/K53,0)</f>
        <v>0</v>
      </c>
      <c r="N53" s="120">
        <f>K53/$K$55*M53</f>
        <v>0</v>
      </c>
      <c r="O53" s="133"/>
      <c r="P53" s="25"/>
    </row>
    <row r="54" spans="1:20" ht="10.15" customHeight="1" thickBot="1" x14ac:dyDescent="0.25">
      <c r="A54" s="116"/>
      <c r="B54" s="117"/>
      <c r="C54" s="117"/>
      <c r="D54" s="117"/>
      <c r="E54" s="117"/>
      <c r="F54" s="117"/>
      <c r="G54" s="125"/>
      <c r="H54" s="125"/>
      <c r="I54" s="125"/>
      <c r="J54" s="125"/>
      <c r="K54" s="125"/>
      <c r="L54" s="126"/>
      <c r="M54" s="126"/>
      <c r="N54" s="126"/>
      <c r="O54" s="117"/>
      <c r="P54" s="25"/>
      <c r="R54" s="100"/>
    </row>
    <row r="55" spans="1:20" ht="15" customHeight="1" thickBot="1" x14ac:dyDescent="0.25">
      <c r="A55" s="275" t="s">
        <v>93</v>
      </c>
      <c r="B55" s="276"/>
      <c r="C55" s="276"/>
      <c r="D55" s="276"/>
      <c r="E55" s="277"/>
      <c r="F55" s="80"/>
      <c r="G55" s="273">
        <f>SUM(G11:H53)</f>
        <v>8322.4500000000007</v>
      </c>
      <c r="H55" s="274"/>
      <c r="I55" s="127">
        <f>SUM(I11:I53)</f>
        <v>1259.8600000000001</v>
      </c>
      <c r="J55" s="127">
        <f>SUM(J11:J53)</f>
        <v>688.4</v>
      </c>
      <c r="K55" s="127">
        <f>SUM(K11:K53)</f>
        <v>890</v>
      </c>
      <c r="L55" s="128">
        <f>SUM(L11:L53)</f>
        <v>10270.710000000001</v>
      </c>
      <c r="M55" s="129"/>
      <c r="N55" s="129"/>
      <c r="O55" s="81"/>
      <c r="P55" s="25"/>
      <c r="R55" s="100"/>
    </row>
    <row r="56" spans="1:20" ht="10.15" customHeight="1" thickBot="1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25"/>
      <c r="R56" s="100"/>
    </row>
    <row r="57" spans="1:20" ht="19.149999999999999" customHeight="1" thickBot="1" x14ac:dyDescent="0.25">
      <c r="A57" s="209" t="s">
        <v>92</v>
      </c>
      <c r="B57" s="210"/>
      <c r="C57" s="210"/>
      <c r="D57" s="210"/>
      <c r="E57" s="210"/>
      <c r="F57" s="210"/>
      <c r="G57" s="210"/>
      <c r="H57" s="210"/>
      <c r="I57" s="211"/>
      <c r="J57" s="102"/>
      <c r="K57" s="102"/>
      <c r="L57" s="109">
        <f>SUM(N11:N53)</f>
        <v>11.540123595505619</v>
      </c>
      <c r="M57" s="110"/>
      <c r="N57" s="110"/>
      <c r="O57" s="111"/>
      <c r="P57" s="25"/>
      <c r="R57" s="100"/>
      <c r="T57" s="34"/>
    </row>
    <row r="58" spans="1:20" ht="3.6" hidden="1" customHeight="1" x14ac:dyDescent="0.2">
      <c r="A58" s="214"/>
      <c r="B58" s="215"/>
      <c r="C58" s="215"/>
      <c r="D58" s="215"/>
      <c r="E58" s="215"/>
      <c r="F58" s="215"/>
      <c r="G58" s="215"/>
      <c r="H58" s="215"/>
      <c r="I58" s="215"/>
      <c r="J58" s="103"/>
      <c r="K58" s="103"/>
      <c r="L58" s="215"/>
      <c r="M58" s="215"/>
      <c r="N58" s="215"/>
      <c r="O58" s="215"/>
      <c r="P58" s="272"/>
      <c r="R58" s="100"/>
    </row>
    <row r="59" spans="1:20" ht="7.9" customHeight="1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R59" s="100"/>
    </row>
    <row r="60" spans="1:20" ht="10.15" customHeight="1" x14ac:dyDescent="0.2">
      <c r="A60" s="70"/>
    </row>
    <row r="61" spans="1:20" ht="7.15" customHeight="1" x14ac:dyDescent="0.2">
      <c r="A61" s="3"/>
    </row>
  </sheetData>
  <sheetProtection algorithmName="SHA-512" hashValue="WH88P7BEUzrhXpd9IWM/az2ECujjVvES/IC48NAZ6nEFnRMkxMHV6TM9o2rjfno5fI0dLqo5mKGJ8pOqp5iVGg==" saltValue="6cXUe3auqv+TFPSki8ic9A==" spinCount="100000" sheet="1" formatCells="0" formatColumns="0" formatRows="0" insertColumns="0" insertRows="0" insertHyperlinks="0" deleteRows="0"/>
  <mergeCells count="62">
    <mergeCell ref="A27:E27"/>
    <mergeCell ref="G27:H27"/>
    <mergeCell ref="A29:E29"/>
    <mergeCell ref="G29:H29"/>
    <mergeCell ref="A45:E45"/>
    <mergeCell ref="A41:E41"/>
    <mergeCell ref="G41:H41"/>
    <mergeCell ref="A35:E35"/>
    <mergeCell ref="A37:E37"/>
    <mergeCell ref="G37:H37"/>
    <mergeCell ref="A39:E39"/>
    <mergeCell ref="G39:H39"/>
    <mergeCell ref="A31:E31"/>
    <mergeCell ref="G31:H31"/>
    <mergeCell ref="A33:E33"/>
    <mergeCell ref="G33:H33"/>
    <mergeCell ref="G35:H35"/>
    <mergeCell ref="G45:H45"/>
    <mergeCell ref="A17:E17"/>
    <mergeCell ref="G17:H17"/>
    <mergeCell ref="A13:E13"/>
    <mergeCell ref="G13:H13"/>
    <mergeCell ref="A19:E19"/>
    <mergeCell ref="G19:H19"/>
    <mergeCell ref="A21:E21"/>
    <mergeCell ref="G21:H21"/>
    <mergeCell ref="A23:E23"/>
    <mergeCell ref="G23:H23"/>
    <mergeCell ref="A25:E25"/>
    <mergeCell ref="G25:H25"/>
    <mergeCell ref="A43:E43"/>
    <mergeCell ref="G43:H43"/>
    <mergeCell ref="L58:P58"/>
    <mergeCell ref="A57:I57"/>
    <mergeCell ref="A47:E47"/>
    <mergeCell ref="A49:E49"/>
    <mergeCell ref="G47:H47"/>
    <mergeCell ref="G49:H49"/>
    <mergeCell ref="A58:I58"/>
    <mergeCell ref="G55:H55"/>
    <mergeCell ref="A55:E55"/>
    <mergeCell ref="A53:E53"/>
    <mergeCell ref="G53:H53"/>
    <mergeCell ref="A51:E51"/>
    <mergeCell ref="G51:H51"/>
    <mergeCell ref="G7:H7"/>
    <mergeCell ref="A11:E11"/>
    <mergeCell ref="G11:H11"/>
    <mergeCell ref="A7:E7"/>
    <mergeCell ref="A15:E15"/>
    <mergeCell ref="G15:H15"/>
    <mergeCell ref="A10:E10"/>
    <mergeCell ref="G10:H10"/>
    <mergeCell ref="A8:E8"/>
    <mergeCell ref="G8:H8"/>
    <mergeCell ref="A9:E9"/>
    <mergeCell ref="G9:H9"/>
    <mergeCell ref="A4:P5"/>
    <mergeCell ref="A1:P1"/>
    <mergeCell ref="A2:P2"/>
    <mergeCell ref="A3:P3"/>
    <mergeCell ref="A6:P6"/>
  </mergeCells>
  <pageMargins left="0.62992125984251968" right="3.937007874015748E-2" top="0.35433070866141736" bottom="0.35433070866141736" header="0.31496062992125984" footer="0.31496062992125984"/>
  <pageSetup paperSize="9" scale="60" fitToWidth="2" fitToHeight="0" orientation="portrait" r:id="rId1"/>
  <headerFooter>
    <oddFooter>&amp;L&amp;"Arial,Kursiv"&amp;9*) Hinweis: 1 Monat = 4,333 Wochen</oddFooter>
  </headerFooter>
  <colBreaks count="1" manualBreakCount="1">
    <brk id="16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Kostenkalkulation</vt:lpstr>
      <vt:lpstr>Raumkosten</vt:lpstr>
      <vt:lpstr>Kostenkalkulation!Druckbereich</vt:lpstr>
      <vt:lpstr>Raumkosten!Druckbereich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Dahms Kerstin</dc:creator>
  <cp:lastModifiedBy>Valerie Seel</cp:lastModifiedBy>
  <cp:lastPrinted>2021-11-24T09:11:38Z</cp:lastPrinted>
  <dcterms:created xsi:type="dcterms:W3CDTF">2016-02-18T08:40:19Z</dcterms:created>
  <dcterms:modified xsi:type="dcterms:W3CDTF">2021-11-25T13:39:31Z</dcterms:modified>
</cp:coreProperties>
</file>